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3170" windowHeight="12405" activeTab="0"/>
  </bookViews>
  <sheets>
    <sheet name="стр.1_3" sheetId="1" r:id="rId1"/>
  </sheets>
  <definedNames>
    <definedName name="_xlnm.Print_Area" localSheetId="0">'стр.1_3'!$A$1:$DD$129</definedName>
  </definedNames>
  <calcPr fullCalcOnLoad="1"/>
</workbook>
</file>

<file path=xl/sharedStrings.xml><?xml version="1.0" encoding="utf-8"?>
<sst xmlns="http://schemas.openxmlformats.org/spreadsheetml/2006/main" count="298" uniqueCount="181">
  <si>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</si>
  <si>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</si>
  <si>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</si>
  <si>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</si>
  <si>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</si>
  <si>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</si>
  <si>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</si>
  <si>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</si>
  <si>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</si>
  <si>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</si>
  <si>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</si>
  <si>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</si>
  <si>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</si>
  <si>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</si>
  <si>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</si>
  <si>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</si>
  <si>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</si>
  <si>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</si>
  <si>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</si>
  <si>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</si>
  <si>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</si>
  <si>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</si>
  <si>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</si>
  <si>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</si>
  <si>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</si>
  <si>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</si>
  <si>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</si>
  <si>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</si>
  <si>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</si>
  <si>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</si>
  <si>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</si>
  <si>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</si>
  <si>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</si>
  <si>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</si>
  <si>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</si>
  <si>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</si>
  <si>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</si>
  <si>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</si>
  <si>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</si>
  <si>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</si>
  <si>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</si>
  <si>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</si>
  <si>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</si>
  <si>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</si>
  <si>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</si>
  <si>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</si>
  <si>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</si>
  <si>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</si>
  <si>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</si>
  <si>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</si>
  <si>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</si>
  <si>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</si>
  <si>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</si>
  <si>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</si>
  <si>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</si>
  <si>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</si>
  <si>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</si>
  <si>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</si>
  <si>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</si>
  <si>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</si>
  <si>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</si>
  <si>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</si>
  <si>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</si>
  <si>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</si>
  <si>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</si>
  <si>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</si>
  <si>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</si>
  <si>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</si>
  <si>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</si>
  <si>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</si>
  <si>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</si>
  <si>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</si>
  <si>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</si>
  <si>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</si>
  <si>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</si>
  <si>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</si>
  <si>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</si>
  <si>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</si>
  <si>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</si>
  <si>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</si>
  <si>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</si>
  <si>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</si>
  <si>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</si>
  <si>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</si>
  <si>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</si>
  <si>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</si>
  <si>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</si>
  <si>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</si>
  <si>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</si>
  <si>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</si>
  <si>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</si>
  <si>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</si>
  <si>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</si>
  <si>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</si>
  <si>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</si>
  <si>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</si>
  <si>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</si>
  <si>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</si>
  <si>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</si>
  <si>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</si>
  <si>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</si>
  <si>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</si>
  <si>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</si>
  <si>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</si>
  <si>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</si>
  <si>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</si>
  <si>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</si>
  <si>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</si>
  <si>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</si>
  <si>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</si>
  <si>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</si>
  <si>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</si>
  <si>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</si>
  <si>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</si>
  <si>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</si>
  <si>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</si>
  <si>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</si>
  <si>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</si>
  <si>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</si>
  <si>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Услуги связи</t>
  </si>
  <si>
    <t>Расходы на подготовку кадров</t>
  </si>
  <si>
    <t>Другие прочие расходы</t>
  </si>
  <si>
    <t>Справочно: расходы на ремонт, всего (пункт 1.1.1.2 + пункт 1.1.2.1 + пункт 1.1.1.3.1)</t>
  </si>
  <si>
    <t>3.1</t>
  </si>
  <si>
    <t>3.2</t>
  </si>
  <si>
    <t>в том числе количество условных единиц по линиям электропередач на СН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</si>
  <si>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</si>
  <si>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</si>
  <si>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4.2</t>
  </si>
  <si>
    <t>в том числе количество условных единиц по подстанциям на СН уровне напряжения</t>
  </si>
  <si>
    <t>в том числе количество условных единиц по подстанциям на НН уровне напряжения</t>
  </si>
  <si>
    <t>5.1</t>
  </si>
  <si>
    <t>5.2</t>
  </si>
  <si>
    <t>в том числе длина линий электропередач на СН уровне напряжения</t>
  </si>
  <si>
    <t>в том числе длина линий электропередач на НН уровне напряжения</t>
  </si>
  <si>
    <t>ВЛЭП</t>
  </si>
  <si>
    <t>КЛЭП</t>
  </si>
  <si>
    <t>СН</t>
  </si>
  <si>
    <t>НН</t>
  </si>
  <si>
    <t>налог на имущество</t>
  </si>
  <si>
    <t>2.1</t>
  </si>
  <si>
    <t>2.2</t>
  </si>
  <si>
    <t>в том числе трансформаторная мощность подстанций на СН уровне напряжения</t>
  </si>
  <si>
    <t>в том числе трансформаторная мощность подстанций на НН уровне напряжения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</si>
  <si>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</si>
  <si>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</si>
  <si>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</si>
  <si>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</si>
  <si>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</si>
  <si>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</si>
  <si>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</si>
  <si>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</si>
  <si>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</si>
  <si>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</si>
  <si>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</si>
  <si>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</si>
  <si>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на медицинские осмотры персонала</t>
  </si>
  <si>
    <t>Плата за нормативы допустимых выбросов и сбросов загрязняющих веществ в окружающую природную среду</t>
  </si>
  <si>
    <t>Расходы на страхование основных производственных фондов, относящихся к регулируемому виду деятельности</t>
  </si>
  <si>
    <t>ГОСПОШЛИНА</t>
  </si>
  <si>
    <t>негативное воздействие на окружающую среду</t>
  </si>
  <si>
    <t>транспортный налог</t>
  </si>
  <si>
    <t>налог на землю</t>
  </si>
  <si>
    <t>Услуги банка</t>
  </si>
  <si>
    <t>МКП "Калининград-ГорТранс"</t>
  </si>
  <si>
    <t>3903006520</t>
  </si>
  <si>
    <t>390701001</t>
  </si>
  <si>
    <t>Исполнитель технической части:</t>
  </si>
  <si>
    <t>Исполнитель экономической части:</t>
  </si>
  <si>
    <t>Расходы на услуги вневедомственной охраны и коммунального хозяйства, пожарная безопасность, охрана труда</t>
  </si>
  <si>
    <t>Командировочные расходы</t>
  </si>
  <si>
    <t>Расходы на юридические и информационные услуг. Геодезия</t>
  </si>
  <si>
    <t>2020</t>
  </si>
  <si>
    <t>2024</t>
  </si>
  <si>
    <t>Директор МКП "Калининград-ГорТранс"</t>
  </si>
  <si>
    <t>начальник СЭХ И.В. Горнов</t>
  </si>
  <si>
    <t>Год 2021</t>
  </si>
  <si>
    <t>В.В. Фомин</t>
  </si>
  <si>
    <t>ГСМ М085КУ за 2021г.</t>
  </si>
  <si>
    <t>увеличение объемов переданной эл.эн. в связи с появлением новых субабонентов</t>
  </si>
  <si>
    <t>инженер 1 категории И.В. Иванес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</si>
</sst>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4" fontId="49" fillId="33" borderId="10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174" fontId="6" fillId="33" borderId="10" xfId="0" applyNumberFormat="1" applyFont="1" applyFill="1" applyBorder="1" applyAlignment="1">
      <alignment horizontal="center" vertical="center"/>
    </xf>
    <xf numFmtId="174" fontId="6" fillId="33" borderId="11" xfId="0" applyNumberFormat="1" applyFont="1" applyFill="1" applyBorder="1" applyAlignment="1">
      <alignment horizontal="center" vertical="center"/>
    </xf>
    <xf numFmtId="174" fontId="6" fillId="33" borderId="12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29"/>
  <sheetViews>
    <sheetView tabSelected="1" view="pageBreakPreview" zoomScale="110" zoomScaleSheetLayoutView="110" zoomScalePageLayoutView="0" workbookViewId="0" topLeftCell="A1">
      <selection activeCell="FU21" sqref="FU21"/>
    </sheetView>
  </sheetViews>
  <sheetFormatPr defaultColWidth="0.875" defaultRowHeight="15" customHeight="1"/>
  <cols>
    <col min="1" max="81" width="0.875" style="2" customWidth="1"/>
    <col min="82" max="91" width="1.00390625" style="6" customWidth="1"/>
    <col min="92" max="134" width="0.875" style="2" customWidth="1"/>
    <col min="135" max="135" width="10.125" style="2" bestFit="1" customWidth="1"/>
    <col min="136" max="16384" width="0.875" style="2" customWidth="1"/>
  </cols>
  <sheetData>
    <row r="1" spans="67:91" s="1" customFormat="1" ht="12" customHeight="1">
      <c r="BO1" s="1" t="s">
        <v>93</v>
      </c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67:91" s="1" customFormat="1" ht="12" customHeight="1">
      <c r="BO2" s="1" t="s">
        <v>28</v>
      </c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108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 t="s">
        <v>29</v>
      </c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08" ht="21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1:108" s="3" customFormat="1" ht="14.25" customHeight="1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1:108" s="3" customFormat="1" ht="14.25" customHeight="1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s="3" customFormat="1" ht="14.25" customHeight="1">
      <c r="A7" s="13" t="s">
        <v>94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3" customFormat="1" ht="14.25" customHeight="1">
      <c r="A8" s="13" t="s">
        <v>117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</row>
    <row r="9" spans="1:108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8" ht="15">
      <c r="A10" s="12"/>
      <c r="B10" s="12"/>
      <c r="C10" s="14" t="s">
        <v>30</v>
      </c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5" t="s">
        <v>164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ht="15">
      <c r="A11" s="12"/>
      <c r="B11" s="12"/>
      <c r="C11" s="14" t="s">
        <v>31</v>
      </c>
      <c r="D11" s="14"/>
      <c r="E11" s="12"/>
      <c r="F11" s="12"/>
      <c r="G11" s="12"/>
      <c r="H11" s="12"/>
      <c r="I11" s="12"/>
      <c r="J11" s="16" t="s">
        <v>165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ht="15">
      <c r="A12" s="12"/>
      <c r="B12" s="12"/>
      <c r="C12" s="14" t="s">
        <v>32</v>
      </c>
      <c r="D12" s="14"/>
      <c r="E12" s="12"/>
      <c r="F12" s="12"/>
      <c r="G12" s="12"/>
      <c r="H12" s="12"/>
      <c r="I12" s="12"/>
      <c r="J12" s="17" t="s">
        <v>166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ht="15">
      <c r="A13" s="12"/>
      <c r="B13" s="12"/>
      <c r="C13" s="14" t="s">
        <v>33</v>
      </c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8" t="s">
        <v>172</v>
      </c>
      <c r="AR13" s="18"/>
      <c r="AS13" s="18"/>
      <c r="AT13" s="18"/>
      <c r="AU13" s="18"/>
      <c r="AV13" s="18"/>
      <c r="AW13" s="18"/>
      <c r="AX13" s="18"/>
      <c r="AY13" s="19" t="s">
        <v>34</v>
      </c>
      <c r="AZ13" s="19"/>
      <c r="BA13" s="18" t="s">
        <v>173</v>
      </c>
      <c r="BB13" s="18"/>
      <c r="BC13" s="18"/>
      <c r="BD13" s="18"/>
      <c r="BE13" s="18"/>
      <c r="BF13" s="18"/>
      <c r="BG13" s="18"/>
      <c r="BH13" s="18"/>
      <c r="BI13" s="12" t="s">
        <v>35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4" customFormat="1" ht="13.5">
      <c r="A15" s="20" t="s">
        <v>27</v>
      </c>
      <c r="B15" s="21"/>
      <c r="C15" s="21"/>
      <c r="D15" s="21"/>
      <c r="E15" s="21"/>
      <c r="F15" s="21"/>
      <c r="G15" s="21"/>
      <c r="H15" s="21"/>
      <c r="I15" s="22"/>
      <c r="J15" s="23" t="s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2"/>
      <c r="BI15" s="20" t="s">
        <v>36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24" t="s">
        <v>176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6"/>
      <c r="CN15" s="20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4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24" t="s">
        <v>1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24" t="s">
        <v>2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32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s="4" customFormat="1" ht="15" customHeight="1">
      <c r="A17" s="35" t="s">
        <v>4</v>
      </c>
      <c r="B17" s="36"/>
      <c r="C17" s="36"/>
      <c r="D17" s="36"/>
      <c r="E17" s="36"/>
      <c r="F17" s="36"/>
      <c r="G17" s="36"/>
      <c r="H17" s="36"/>
      <c r="I17" s="37"/>
      <c r="J17" s="38"/>
      <c r="K17" s="39" t="s">
        <v>37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24" t="s">
        <v>38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4" t="s">
        <v>38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24" t="s">
        <v>38</v>
      </c>
      <c r="CE17" s="25"/>
      <c r="CF17" s="25"/>
      <c r="CG17" s="25"/>
      <c r="CH17" s="25"/>
      <c r="CI17" s="25"/>
      <c r="CJ17" s="25"/>
      <c r="CK17" s="25"/>
      <c r="CL17" s="25"/>
      <c r="CM17" s="26"/>
      <c r="CN17" s="41" t="s">
        <v>38</v>
      </c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s="4" customFormat="1" ht="44.25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6"/>
      <c r="J18" s="47"/>
      <c r="K18" s="48" t="s">
        <v>95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50" t="s">
        <v>5</v>
      </c>
      <c r="BJ18" s="51"/>
      <c r="BK18" s="51"/>
      <c r="BL18" s="51"/>
      <c r="BM18" s="51"/>
      <c r="BN18" s="51"/>
      <c r="BO18" s="51"/>
      <c r="BP18" s="51"/>
      <c r="BQ18" s="51"/>
      <c r="BR18" s="51"/>
      <c r="BS18" s="52"/>
      <c r="BT18" s="53">
        <f>(BT19+BT44+BT62)-83.9</f>
        <v>4477.400000000001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53">
        <f>CD19+CD44+CD62</f>
        <v>12042.5139785</v>
      </c>
      <c r="CE18" s="54"/>
      <c r="CF18" s="54"/>
      <c r="CG18" s="54"/>
      <c r="CH18" s="54"/>
      <c r="CI18" s="54"/>
      <c r="CJ18" s="54"/>
      <c r="CK18" s="54"/>
      <c r="CL18" s="54"/>
      <c r="CM18" s="55"/>
      <c r="CN18" s="56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</row>
    <row r="19" spans="1:108" s="4" customFormat="1" ht="30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6"/>
      <c r="J19" s="47"/>
      <c r="K19" s="48" t="s">
        <v>96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/>
      <c r="BI19" s="50" t="s">
        <v>5</v>
      </c>
      <c r="BJ19" s="51"/>
      <c r="BK19" s="51"/>
      <c r="BL19" s="51"/>
      <c r="BM19" s="51"/>
      <c r="BN19" s="51"/>
      <c r="BO19" s="51"/>
      <c r="BP19" s="51"/>
      <c r="BQ19" s="51"/>
      <c r="BR19" s="51"/>
      <c r="BS19" s="52"/>
      <c r="BT19" s="53">
        <f>BT20+BT25+BT27+BT42+BT43</f>
        <v>3108.06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53">
        <f>CD20+CD25+CD27+CD42+CD43</f>
        <v>6894.37758</v>
      </c>
      <c r="CE19" s="54"/>
      <c r="CF19" s="54"/>
      <c r="CG19" s="54"/>
      <c r="CH19" s="54"/>
      <c r="CI19" s="54"/>
      <c r="CJ19" s="54"/>
      <c r="CK19" s="54"/>
      <c r="CL19" s="54"/>
      <c r="CM19" s="55"/>
      <c r="CN19" s="59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1:108" s="4" customFormat="1" ht="15" customHeight="1">
      <c r="A20" s="35" t="s">
        <v>8</v>
      </c>
      <c r="B20" s="36"/>
      <c r="C20" s="36"/>
      <c r="D20" s="36"/>
      <c r="E20" s="36"/>
      <c r="F20" s="36"/>
      <c r="G20" s="36"/>
      <c r="H20" s="36"/>
      <c r="I20" s="37"/>
      <c r="J20" s="38"/>
      <c r="K20" s="39" t="s">
        <v>9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24" t="s">
        <v>5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62">
        <v>405.83</v>
      </c>
      <c r="BU20" s="63"/>
      <c r="BV20" s="63"/>
      <c r="BW20" s="63"/>
      <c r="BX20" s="63"/>
      <c r="BY20" s="63"/>
      <c r="BZ20" s="63"/>
      <c r="CA20" s="63"/>
      <c r="CB20" s="63"/>
      <c r="CC20" s="64"/>
      <c r="CD20" s="62">
        <f>CD21+CD22+CD23</f>
        <v>969.3156999999999</v>
      </c>
      <c r="CE20" s="63"/>
      <c r="CF20" s="63"/>
      <c r="CG20" s="63"/>
      <c r="CH20" s="63"/>
      <c r="CI20" s="63"/>
      <c r="CJ20" s="63"/>
      <c r="CK20" s="63"/>
      <c r="CL20" s="63"/>
      <c r="CM20" s="64"/>
      <c r="CN20" s="59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1:108" s="4" customFormat="1" ht="30" customHeight="1">
      <c r="A21" s="35" t="s">
        <v>11</v>
      </c>
      <c r="B21" s="36"/>
      <c r="C21" s="36"/>
      <c r="D21" s="36"/>
      <c r="E21" s="36"/>
      <c r="F21" s="36"/>
      <c r="G21" s="36"/>
      <c r="H21" s="36"/>
      <c r="I21" s="37"/>
      <c r="J21" s="38"/>
      <c r="K21" s="39" t="s">
        <v>118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24" t="s">
        <v>5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62">
        <v>86.51</v>
      </c>
      <c r="BU21" s="63"/>
      <c r="BV21" s="63"/>
      <c r="BW21" s="63"/>
      <c r="BX21" s="63"/>
      <c r="BY21" s="63"/>
      <c r="BZ21" s="63"/>
      <c r="CA21" s="63"/>
      <c r="CB21" s="63"/>
      <c r="CC21" s="64"/>
      <c r="CD21" s="62">
        <f>(91186.43/1000)+(114852.64/1000)</f>
        <v>206.03906999999998</v>
      </c>
      <c r="CE21" s="63"/>
      <c r="CF21" s="63"/>
      <c r="CG21" s="63"/>
      <c r="CH21" s="63"/>
      <c r="CI21" s="63"/>
      <c r="CJ21" s="63"/>
      <c r="CK21" s="63"/>
      <c r="CL21" s="63"/>
      <c r="CM21" s="64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1:135" s="4" customFormat="1" ht="15" customHeight="1">
      <c r="A22" s="35" t="s">
        <v>13</v>
      </c>
      <c r="B22" s="36"/>
      <c r="C22" s="36"/>
      <c r="D22" s="36"/>
      <c r="E22" s="36"/>
      <c r="F22" s="36"/>
      <c r="G22" s="36"/>
      <c r="H22" s="36"/>
      <c r="I22" s="37"/>
      <c r="J22" s="38"/>
      <c r="K22" s="39" t="s">
        <v>97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40"/>
      <c r="BI22" s="24" t="s">
        <v>5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8"/>
      <c r="BU22" s="9"/>
      <c r="BV22" s="9"/>
      <c r="BW22" s="9"/>
      <c r="BX22" s="9"/>
      <c r="BY22" s="9"/>
      <c r="BZ22" s="9"/>
      <c r="CA22" s="9"/>
      <c r="CB22" s="9"/>
      <c r="CC22" s="10"/>
      <c r="CD22" s="8"/>
      <c r="CE22" s="9"/>
      <c r="CF22" s="9"/>
      <c r="CG22" s="9"/>
      <c r="CH22" s="9"/>
      <c r="CI22" s="9"/>
      <c r="CJ22" s="9"/>
      <c r="CK22" s="9"/>
      <c r="CL22" s="9"/>
      <c r="CM22" s="10"/>
      <c r="CN22" s="59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I22" s="4" t="s">
        <v>178</v>
      </c>
      <c r="EE22" s="7">
        <f>54.04%*212532.62+0.96%</f>
        <v>114852.637448</v>
      </c>
    </row>
    <row r="23" spans="1:108" s="4" customFormat="1" ht="58.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7"/>
      <c r="J23" s="38"/>
      <c r="K23" s="39" t="s">
        <v>40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24" t="s">
        <v>5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62">
        <v>319.32</v>
      </c>
      <c r="BU23" s="63"/>
      <c r="BV23" s="63"/>
      <c r="BW23" s="63"/>
      <c r="BX23" s="63"/>
      <c r="BY23" s="63"/>
      <c r="BZ23" s="63"/>
      <c r="CA23" s="63"/>
      <c r="CB23" s="63"/>
      <c r="CC23" s="64"/>
      <c r="CD23" s="62">
        <f>(3000+32760+698151.63+17290+12075)/1000</f>
        <v>763.27663</v>
      </c>
      <c r="CE23" s="63"/>
      <c r="CF23" s="63"/>
      <c r="CG23" s="63"/>
      <c r="CH23" s="63"/>
      <c r="CI23" s="63"/>
      <c r="CJ23" s="63"/>
      <c r="CK23" s="63"/>
      <c r="CL23" s="63"/>
      <c r="CM23" s="64"/>
      <c r="CN23" s="59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s="4" customFormat="1" ht="15" customHeight="1">
      <c r="A24" s="35" t="s">
        <v>41</v>
      </c>
      <c r="B24" s="36"/>
      <c r="C24" s="36"/>
      <c r="D24" s="36"/>
      <c r="E24" s="36"/>
      <c r="F24" s="36"/>
      <c r="G24" s="36"/>
      <c r="H24" s="36"/>
      <c r="I24" s="37"/>
      <c r="J24" s="38"/>
      <c r="K24" s="39" t="s">
        <v>12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40"/>
      <c r="BI24" s="24" t="s">
        <v>5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8"/>
      <c r="BU24" s="9"/>
      <c r="BV24" s="9"/>
      <c r="BW24" s="9"/>
      <c r="BX24" s="9"/>
      <c r="BY24" s="9"/>
      <c r="BZ24" s="9"/>
      <c r="CA24" s="9"/>
      <c r="CB24" s="9"/>
      <c r="CC24" s="10"/>
      <c r="CD24" s="8"/>
      <c r="CE24" s="9"/>
      <c r="CF24" s="9"/>
      <c r="CG24" s="9"/>
      <c r="CH24" s="9"/>
      <c r="CI24" s="9"/>
      <c r="CJ24" s="9"/>
      <c r="CK24" s="9"/>
      <c r="CL24" s="9"/>
      <c r="CM24" s="10"/>
      <c r="CN24" s="59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1:108" s="4" customFormat="1" ht="15" customHeight="1">
      <c r="A25" s="35" t="s">
        <v>10</v>
      </c>
      <c r="B25" s="36"/>
      <c r="C25" s="36"/>
      <c r="D25" s="36"/>
      <c r="E25" s="36"/>
      <c r="F25" s="36"/>
      <c r="G25" s="36"/>
      <c r="H25" s="36"/>
      <c r="I25" s="37"/>
      <c r="J25" s="38"/>
      <c r="K25" s="39" t="s">
        <v>21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40"/>
      <c r="BI25" s="24" t="s">
        <v>5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62">
        <v>2557.2</v>
      </c>
      <c r="BU25" s="63"/>
      <c r="BV25" s="63"/>
      <c r="BW25" s="63"/>
      <c r="BX25" s="63"/>
      <c r="BY25" s="63"/>
      <c r="BZ25" s="63"/>
      <c r="CA25" s="63"/>
      <c r="CB25" s="63"/>
      <c r="CC25" s="64"/>
      <c r="CD25" s="62">
        <f>5398460.37/1000</f>
        <v>5398.46037</v>
      </c>
      <c r="CE25" s="63"/>
      <c r="CF25" s="63"/>
      <c r="CG25" s="63"/>
      <c r="CH25" s="63"/>
      <c r="CI25" s="63"/>
      <c r="CJ25" s="63"/>
      <c r="CK25" s="63"/>
      <c r="CL25" s="63"/>
      <c r="CM25" s="64"/>
      <c r="CN25" s="59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s="4" customFormat="1" ht="1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7"/>
      <c r="J26" s="38"/>
      <c r="K26" s="39" t="s">
        <v>12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40"/>
      <c r="BI26" s="24" t="s">
        <v>5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6"/>
      <c r="BT26" s="8"/>
      <c r="BU26" s="9"/>
      <c r="BV26" s="9"/>
      <c r="BW26" s="9"/>
      <c r="BX26" s="9"/>
      <c r="BY26" s="9"/>
      <c r="BZ26" s="9"/>
      <c r="CA26" s="9"/>
      <c r="CB26" s="9"/>
      <c r="CC26" s="10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1:108" s="4" customFormat="1" ht="30" customHeight="1">
      <c r="A27" s="35" t="s">
        <v>14</v>
      </c>
      <c r="B27" s="36"/>
      <c r="C27" s="36"/>
      <c r="D27" s="36"/>
      <c r="E27" s="36"/>
      <c r="F27" s="36"/>
      <c r="G27" s="36"/>
      <c r="H27" s="36"/>
      <c r="I27" s="37"/>
      <c r="J27" s="38"/>
      <c r="K27" s="39" t="s">
        <v>98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40"/>
      <c r="BI27" s="24" t="s">
        <v>5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6"/>
      <c r="BT27" s="62">
        <v>145.03</v>
      </c>
      <c r="BU27" s="63"/>
      <c r="BV27" s="63"/>
      <c r="BW27" s="63"/>
      <c r="BX27" s="63"/>
      <c r="BY27" s="63"/>
      <c r="BZ27" s="63"/>
      <c r="CA27" s="63"/>
      <c r="CB27" s="63"/>
      <c r="CC27" s="64"/>
      <c r="CD27" s="62">
        <f>CD28+CD29+CD30</f>
        <v>526.60151</v>
      </c>
      <c r="CE27" s="63"/>
      <c r="CF27" s="63"/>
      <c r="CG27" s="63"/>
      <c r="CH27" s="63"/>
      <c r="CI27" s="63"/>
      <c r="CJ27" s="63"/>
      <c r="CK27" s="63"/>
      <c r="CL27" s="63"/>
      <c r="CM27" s="64"/>
      <c r="CN27" s="59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1:108" s="4" customFormat="1" ht="30" customHeight="1">
      <c r="A28" s="35" t="s">
        <v>43</v>
      </c>
      <c r="B28" s="36"/>
      <c r="C28" s="36"/>
      <c r="D28" s="36"/>
      <c r="E28" s="36"/>
      <c r="F28" s="36"/>
      <c r="G28" s="36"/>
      <c r="H28" s="36"/>
      <c r="I28" s="37"/>
      <c r="J28" s="38"/>
      <c r="K28" s="39" t="s">
        <v>99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40"/>
      <c r="BI28" s="24" t="s">
        <v>5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8"/>
      <c r="BU28" s="9"/>
      <c r="BV28" s="9"/>
      <c r="BW28" s="9"/>
      <c r="BX28" s="9"/>
      <c r="BY28" s="9"/>
      <c r="BZ28" s="9"/>
      <c r="CA28" s="9"/>
      <c r="CB28" s="9"/>
      <c r="CC28" s="10"/>
      <c r="CD28" s="8"/>
      <c r="CE28" s="9"/>
      <c r="CF28" s="9"/>
      <c r="CG28" s="9"/>
      <c r="CH28" s="9"/>
      <c r="CI28" s="9"/>
      <c r="CJ28" s="9"/>
      <c r="CK28" s="9"/>
      <c r="CL28" s="9"/>
      <c r="CM28" s="10"/>
      <c r="CN28" s="59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</row>
    <row r="29" spans="1:108" s="4" customFormat="1" ht="15" customHeight="1">
      <c r="A29" s="35" t="s">
        <v>45</v>
      </c>
      <c r="B29" s="36"/>
      <c r="C29" s="36"/>
      <c r="D29" s="36"/>
      <c r="E29" s="36"/>
      <c r="F29" s="36"/>
      <c r="G29" s="36"/>
      <c r="H29" s="36"/>
      <c r="I29" s="37"/>
      <c r="J29" s="38"/>
      <c r="K29" s="39" t="s">
        <v>44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40"/>
      <c r="BI29" s="24" t="s">
        <v>5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6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59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</row>
    <row r="30" spans="1:108" s="4" customFormat="1" ht="30" customHeight="1">
      <c r="A30" s="35" t="s">
        <v>100</v>
      </c>
      <c r="B30" s="36"/>
      <c r="C30" s="36"/>
      <c r="D30" s="36"/>
      <c r="E30" s="36"/>
      <c r="F30" s="36"/>
      <c r="G30" s="36"/>
      <c r="H30" s="36"/>
      <c r="I30" s="37"/>
      <c r="J30" s="38"/>
      <c r="K30" s="39" t="s">
        <v>46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40"/>
      <c r="BI30" s="24" t="s">
        <v>5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6"/>
      <c r="BT30" s="62">
        <f>BT31+BT32+BT34+BT35+BT36+BT37+BT38+BT39+BT40+BT41+BT33</f>
        <v>145.03000000000003</v>
      </c>
      <c r="BU30" s="63"/>
      <c r="BV30" s="63"/>
      <c r="BW30" s="63"/>
      <c r="BX30" s="63"/>
      <c r="BY30" s="63"/>
      <c r="BZ30" s="63"/>
      <c r="CA30" s="63"/>
      <c r="CB30" s="63"/>
      <c r="CC30" s="64"/>
      <c r="CD30" s="62">
        <f>CD31+CD32+CD34+CD35+CD36+CD37+CD38+CD39+CD40+CD41+CD33</f>
        <v>526.60151</v>
      </c>
      <c r="CE30" s="63"/>
      <c r="CF30" s="63"/>
      <c r="CG30" s="63"/>
      <c r="CH30" s="63"/>
      <c r="CI30" s="63"/>
      <c r="CJ30" s="63"/>
      <c r="CK30" s="63"/>
      <c r="CL30" s="63"/>
      <c r="CM30" s="64"/>
      <c r="CN30" s="59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</row>
    <row r="31" spans="1:108" s="4" customFormat="1" ht="30" customHeight="1">
      <c r="A31" s="35"/>
      <c r="B31" s="36"/>
      <c r="C31" s="36"/>
      <c r="D31" s="36"/>
      <c r="E31" s="36"/>
      <c r="F31" s="36"/>
      <c r="G31" s="36"/>
      <c r="H31" s="36"/>
      <c r="I31" s="37"/>
      <c r="J31" s="38"/>
      <c r="K31" s="65" t="s">
        <v>119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40"/>
      <c r="BI31" s="24" t="s">
        <v>5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62">
        <v>36.74</v>
      </c>
      <c r="BU31" s="63"/>
      <c r="BV31" s="63"/>
      <c r="BW31" s="63"/>
      <c r="BX31" s="63"/>
      <c r="BY31" s="63"/>
      <c r="BZ31" s="63"/>
      <c r="CA31" s="63"/>
      <c r="CB31" s="63"/>
      <c r="CC31" s="64"/>
      <c r="CD31" s="62">
        <f>150967.7/1000</f>
        <v>150.9677</v>
      </c>
      <c r="CE31" s="63"/>
      <c r="CF31" s="63"/>
      <c r="CG31" s="63"/>
      <c r="CH31" s="63"/>
      <c r="CI31" s="63"/>
      <c r="CJ31" s="63"/>
      <c r="CK31" s="63"/>
      <c r="CL31" s="63"/>
      <c r="CM31" s="64"/>
      <c r="CN31" s="59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4" customFormat="1" ht="43.5" customHeight="1">
      <c r="A32" s="35"/>
      <c r="B32" s="36"/>
      <c r="C32" s="36"/>
      <c r="D32" s="36"/>
      <c r="E32" s="36"/>
      <c r="F32" s="36"/>
      <c r="G32" s="36"/>
      <c r="H32" s="36"/>
      <c r="I32" s="37"/>
      <c r="J32" s="38"/>
      <c r="K32" s="65" t="s">
        <v>169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40"/>
      <c r="BI32" s="24" t="s">
        <v>5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6"/>
      <c r="BT32" s="62">
        <f>16.16+9.21+40.34</f>
        <v>65.71000000000001</v>
      </c>
      <c r="BU32" s="63"/>
      <c r="BV32" s="63"/>
      <c r="BW32" s="63"/>
      <c r="BX32" s="63"/>
      <c r="BY32" s="63"/>
      <c r="BZ32" s="63"/>
      <c r="CA32" s="63"/>
      <c r="CB32" s="63"/>
      <c r="CC32" s="64"/>
      <c r="CD32" s="62">
        <f>(25031.52+27179.58+6909.87+25600+9048.72+70802+606+19000+39150)/1000</f>
        <v>223.32769</v>
      </c>
      <c r="CE32" s="63"/>
      <c r="CF32" s="63"/>
      <c r="CG32" s="63"/>
      <c r="CH32" s="63"/>
      <c r="CI32" s="63"/>
      <c r="CJ32" s="63"/>
      <c r="CK32" s="63"/>
      <c r="CL32" s="63"/>
      <c r="CM32" s="64"/>
      <c r="CN32" s="59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</row>
    <row r="33" spans="1:108" s="4" customFormat="1" ht="30" customHeight="1">
      <c r="A33" s="35"/>
      <c r="B33" s="36"/>
      <c r="C33" s="36"/>
      <c r="D33" s="36"/>
      <c r="E33" s="36"/>
      <c r="F33" s="36"/>
      <c r="G33" s="36"/>
      <c r="H33" s="36"/>
      <c r="I33" s="37"/>
      <c r="J33" s="38"/>
      <c r="K33" s="65" t="s">
        <v>170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40"/>
      <c r="BI33" s="24" t="s">
        <v>5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6"/>
      <c r="BT33" s="62">
        <v>0</v>
      </c>
      <c r="BU33" s="63"/>
      <c r="BV33" s="63"/>
      <c r="BW33" s="63"/>
      <c r="BX33" s="63"/>
      <c r="BY33" s="63"/>
      <c r="BZ33" s="63"/>
      <c r="CA33" s="63"/>
      <c r="CB33" s="63"/>
      <c r="CC33" s="64"/>
      <c r="CD33" s="62">
        <f>14000/1000</f>
        <v>14</v>
      </c>
      <c r="CE33" s="63"/>
      <c r="CF33" s="63"/>
      <c r="CG33" s="63"/>
      <c r="CH33" s="63"/>
      <c r="CI33" s="63"/>
      <c r="CJ33" s="63"/>
      <c r="CK33" s="63"/>
      <c r="CL33" s="63"/>
      <c r="CM33" s="64"/>
      <c r="CN33" s="59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4" customFormat="1" ht="30" customHeight="1">
      <c r="A34" s="35"/>
      <c r="B34" s="36"/>
      <c r="C34" s="36"/>
      <c r="D34" s="36"/>
      <c r="E34" s="36"/>
      <c r="F34" s="36"/>
      <c r="G34" s="36"/>
      <c r="H34" s="36"/>
      <c r="I34" s="37"/>
      <c r="J34" s="38"/>
      <c r="K34" s="65" t="s">
        <v>120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40"/>
      <c r="BI34" s="24" t="s">
        <v>5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6"/>
      <c r="BT34" s="62">
        <v>23.28</v>
      </c>
      <c r="BU34" s="63"/>
      <c r="BV34" s="63"/>
      <c r="BW34" s="63"/>
      <c r="BX34" s="63"/>
      <c r="BY34" s="63"/>
      <c r="BZ34" s="63"/>
      <c r="CA34" s="63"/>
      <c r="CB34" s="63"/>
      <c r="CC34" s="64"/>
      <c r="CD34" s="62">
        <f>(77270+21046.67)/1000</f>
        <v>98.31667</v>
      </c>
      <c r="CE34" s="63"/>
      <c r="CF34" s="63"/>
      <c r="CG34" s="63"/>
      <c r="CH34" s="63"/>
      <c r="CI34" s="63"/>
      <c r="CJ34" s="63"/>
      <c r="CK34" s="63"/>
      <c r="CL34" s="63"/>
      <c r="CM34" s="64"/>
      <c r="CN34" s="59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</row>
    <row r="35" spans="1:108" s="4" customFormat="1" ht="42.75" customHeight="1">
      <c r="A35" s="35"/>
      <c r="B35" s="36"/>
      <c r="C35" s="36"/>
      <c r="D35" s="36"/>
      <c r="E35" s="36"/>
      <c r="F35" s="36"/>
      <c r="G35" s="36"/>
      <c r="H35" s="36"/>
      <c r="I35" s="37"/>
      <c r="J35" s="38"/>
      <c r="K35" s="65" t="s">
        <v>158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40"/>
      <c r="BI35" s="24" t="s">
        <v>5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8"/>
      <c r="BU35" s="9"/>
      <c r="BV35" s="9"/>
      <c r="BW35" s="9"/>
      <c r="BX35" s="9"/>
      <c r="BY35" s="9"/>
      <c r="BZ35" s="9"/>
      <c r="CA35" s="9"/>
      <c r="CB35" s="9"/>
      <c r="CC35" s="10"/>
      <c r="CD35" s="8"/>
      <c r="CE35" s="9"/>
      <c r="CF35" s="9"/>
      <c r="CG35" s="9"/>
      <c r="CH35" s="9"/>
      <c r="CI35" s="9"/>
      <c r="CJ35" s="9"/>
      <c r="CK35" s="9"/>
      <c r="CL35" s="9"/>
      <c r="CM35" s="10"/>
      <c r="CN35" s="59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</row>
    <row r="36" spans="1:108" s="4" customFormat="1" ht="30" customHeight="1">
      <c r="A36" s="35"/>
      <c r="B36" s="36"/>
      <c r="C36" s="36"/>
      <c r="D36" s="36"/>
      <c r="E36" s="36"/>
      <c r="F36" s="36"/>
      <c r="G36" s="36"/>
      <c r="H36" s="36"/>
      <c r="I36" s="37"/>
      <c r="J36" s="38"/>
      <c r="K36" s="65" t="s">
        <v>156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40"/>
      <c r="BI36" s="24" t="s">
        <v>5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8"/>
      <c r="BU36" s="9"/>
      <c r="BV36" s="9"/>
      <c r="BW36" s="9"/>
      <c r="BX36" s="9"/>
      <c r="BY36" s="9"/>
      <c r="BZ36" s="9"/>
      <c r="CA36" s="9"/>
      <c r="CB36" s="9"/>
      <c r="CC36" s="10"/>
      <c r="CD36" s="8"/>
      <c r="CE36" s="9"/>
      <c r="CF36" s="9"/>
      <c r="CG36" s="9"/>
      <c r="CH36" s="9"/>
      <c r="CI36" s="9"/>
      <c r="CJ36" s="9"/>
      <c r="CK36" s="9"/>
      <c r="CL36" s="9"/>
      <c r="CM36" s="10"/>
      <c r="CN36" s="59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</row>
    <row r="37" spans="1:108" s="4" customFormat="1" ht="42.75" customHeight="1">
      <c r="A37" s="35"/>
      <c r="B37" s="36"/>
      <c r="C37" s="36"/>
      <c r="D37" s="36"/>
      <c r="E37" s="36"/>
      <c r="F37" s="36"/>
      <c r="G37" s="36"/>
      <c r="H37" s="36"/>
      <c r="I37" s="37"/>
      <c r="J37" s="38"/>
      <c r="K37" s="65" t="s">
        <v>157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40"/>
      <c r="BI37" s="24" t="s">
        <v>5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8"/>
      <c r="BU37" s="9"/>
      <c r="BV37" s="9"/>
      <c r="BW37" s="9"/>
      <c r="BX37" s="9"/>
      <c r="BY37" s="9"/>
      <c r="BZ37" s="9"/>
      <c r="CA37" s="9"/>
      <c r="CB37" s="9"/>
      <c r="CC37" s="10"/>
      <c r="CD37" s="8"/>
      <c r="CE37" s="9"/>
      <c r="CF37" s="9"/>
      <c r="CG37" s="9"/>
      <c r="CH37" s="9"/>
      <c r="CI37" s="9"/>
      <c r="CJ37" s="9"/>
      <c r="CK37" s="9"/>
      <c r="CL37" s="9"/>
      <c r="CM37" s="10"/>
      <c r="CN37" s="59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</row>
    <row r="38" spans="1:108" s="4" customFormat="1" ht="30" customHeight="1">
      <c r="A38" s="35"/>
      <c r="B38" s="36"/>
      <c r="C38" s="36"/>
      <c r="D38" s="36"/>
      <c r="E38" s="36"/>
      <c r="F38" s="36"/>
      <c r="G38" s="36"/>
      <c r="H38" s="36"/>
      <c r="I38" s="37"/>
      <c r="J38" s="38"/>
      <c r="K38" s="65" t="s">
        <v>171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40"/>
      <c r="BI38" s="24" t="s">
        <v>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62">
        <v>0</v>
      </c>
      <c r="BU38" s="63"/>
      <c r="BV38" s="63"/>
      <c r="BW38" s="63"/>
      <c r="BX38" s="63"/>
      <c r="BY38" s="63"/>
      <c r="BZ38" s="63"/>
      <c r="CA38" s="63"/>
      <c r="CB38" s="63"/>
      <c r="CC38" s="64"/>
      <c r="CD38" s="62">
        <v>0</v>
      </c>
      <c r="CE38" s="63"/>
      <c r="CF38" s="63"/>
      <c r="CG38" s="63"/>
      <c r="CH38" s="63"/>
      <c r="CI38" s="63"/>
      <c r="CJ38" s="63"/>
      <c r="CK38" s="63"/>
      <c r="CL38" s="63"/>
      <c r="CM38" s="64"/>
      <c r="CN38" s="59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</row>
    <row r="39" spans="1:108" s="4" customFormat="1" ht="30" customHeight="1">
      <c r="A39" s="35"/>
      <c r="B39" s="36"/>
      <c r="C39" s="36"/>
      <c r="D39" s="36"/>
      <c r="E39" s="36"/>
      <c r="F39" s="36"/>
      <c r="G39" s="36"/>
      <c r="H39" s="36"/>
      <c r="I39" s="37"/>
      <c r="J39" s="38"/>
      <c r="K39" s="65" t="s">
        <v>159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40"/>
      <c r="BI39" s="24" t="s">
        <v>5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8"/>
      <c r="BU39" s="9"/>
      <c r="BV39" s="9"/>
      <c r="BW39" s="9"/>
      <c r="BX39" s="9"/>
      <c r="BY39" s="9"/>
      <c r="BZ39" s="9"/>
      <c r="CA39" s="9"/>
      <c r="CB39" s="9"/>
      <c r="CC39" s="10"/>
      <c r="CD39" s="8"/>
      <c r="CE39" s="9"/>
      <c r="CF39" s="9"/>
      <c r="CG39" s="9"/>
      <c r="CH39" s="9"/>
      <c r="CI39" s="9"/>
      <c r="CJ39" s="9"/>
      <c r="CK39" s="9"/>
      <c r="CL39" s="9"/>
      <c r="CM39" s="10"/>
      <c r="CN39" s="59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4" customFormat="1" ht="30" customHeight="1">
      <c r="A40" s="35"/>
      <c r="B40" s="36"/>
      <c r="C40" s="36"/>
      <c r="D40" s="36"/>
      <c r="E40" s="36"/>
      <c r="F40" s="36"/>
      <c r="G40" s="36"/>
      <c r="H40" s="36"/>
      <c r="I40" s="37"/>
      <c r="J40" s="38"/>
      <c r="K40" s="65" t="s">
        <v>163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40"/>
      <c r="BI40" s="24" t="s">
        <v>5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8"/>
      <c r="BU40" s="9"/>
      <c r="BV40" s="9"/>
      <c r="BW40" s="9"/>
      <c r="BX40" s="9"/>
      <c r="BY40" s="9"/>
      <c r="BZ40" s="9"/>
      <c r="CA40" s="9"/>
      <c r="CB40" s="9"/>
      <c r="CC40" s="10"/>
      <c r="CD40" s="8"/>
      <c r="CE40" s="9"/>
      <c r="CF40" s="9"/>
      <c r="CG40" s="9"/>
      <c r="CH40" s="9"/>
      <c r="CI40" s="9"/>
      <c r="CJ40" s="9"/>
      <c r="CK40" s="9"/>
      <c r="CL40" s="9"/>
      <c r="CM40" s="10"/>
      <c r="CN40" s="59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</row>
    <row r="41" spans="1:108" s="4" customFormat="1" ht="30" customHeight="1">
      <c r="A41" s="35"/>
      <c r="B41" s="36"/>
      <c r="C41" s="36"/>
      <c r="D41" s="36"/>
      <c r="E41" s="36"/>
      <c r="F41" s="36"/>
      <c r="G41" s="36"/>
      <c r="H41" s="36"/>
      <c r="I41" s="37"/>
      <c r="J41" s="38"/>
      <c r="K41" s="65" t="s">
        <v>121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40"/>
      <c r="BI41" s="24" t="s">
        <v>5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62">
        <v>19.3</v>
      </c>
      <c r="BU41" s="63"/>
      <c r="BV41" s="63"/>
      <c r="BW41" s="63"/>
      <c r="BX41" s="63"/>
      <c r="BY41" s="63"/>
      <c r="BZ41" s="63"/>
      <c r="CA41" s="63"/>
      <c r="CB41" s="63"/>
      <c r="CC41" s="64"/>
      <c r="CD41" s="62">
        <f>(2546.74+1900+34400.55+1142.16)/1000</f>
        <v>39.989450000000005</v>
      </c>
      <c r="CE41" s="63"/>
      <c r="CF41" s="63"/>
      <c r="CG41" s="63"/>
      <c r="CH41" s="63"/>
      <c r="CI41" s="63"/>
      <c r="CJ41" s="63"/>
      <c r="CK41" s="63"/>
      <c r="CL41" s="63"/>
      <c r="CM41" s="64"/>
      <c r="CN41" s="5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</row>
    <row r="42" spans="1:108" s="4" customFormat="1" ht="45" customHeight="1">
      <c r="A42" s="35" t="s">
        <v>101</v>
      </c>
      <c r="B42" s="36"/>
      <c r="C42" s="36"/>
      <c r="D42" s="36"/>
      <c r="E42" s="36"/>
      <c r="F42" s="36"/>
      <c r="G42" s="36"/>
      <c r="H42" s="36"/>
      <c r="I42" s="37"/>
      <c r="J42" s="38"/>
      <c r="K42" s="39" t="s">
        <v>102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40"/>
      <c r="BI42" s="24" t="s">
        <v>5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62">
        <v>0</v>
      </c>
      <c r="BU42" s="63"/>
      <c r="BV42" s="63"/>
      <c r="BW42" s="63"/>
      <c r="BX42" s="63"/>
      <c r="BY42" s="63"/>
      <c r="BZ42" s="63"/>
      <c r="CA42" s="63"/>
      <c r="CB42" s="63"/>
      <c r="CC42" s="64"/>
      <c r="CD42" s="62">
        <v>0</v>
      </c>
      <c r="CE42" s="63"/>
      <c r="CF42" s="63"/>
      <c r="CG42" s="63"/>
      <c r="CH42" s="63"/>
      <c r="CI42" s="63"/>
      <c r="CJ42" s="63"/>
      <c r="CK42" s="63"/>
      <c r="CL42" s="63"/>
      <c r="CM42" s="64"/>
      <c r="CN42" s="59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</row>
    <row r="43" spans="1:108" s="4" customFormat="1" ht="30" customHeight="1">
      <c r="A43" s="35" t="s">
        <v>103</v>
      </c>
      <c r="B43" s="36"/>
      <c r="C43" s="36"/>
      <c r="D43" s="36"/>
      <c r="E43" s="36"/>
      <c r="F43" s="36"/>
      <c r="G43" s="36"/>
      <c r="H43" s="36"/>
      <c r="I43" s="37"/>
      <c r="J43" s="38"/>
      <c r="K43" s="39" t="s">
        <v>104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40"/>
      <c r="BI43" s="24" t="s">
        <v>5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62">
        <v>0</v>
      </c>
      <c r="BU43" s="63"/>
      <c r="BV43" s="63"/>
      <c r="BW43" s="63"/>
      <c r="BX43" s="63"/>
      <c r="BY43" s="63"/>
      <c r="BZ43" s="63"/>
      <c r="CA43" s="63"/>
      <c r="CB43" s="63"/>
      <c r="CC43" s="64"/>
      <c r="CD43" s="62">
        <v>0</v>
      </c>
      <c r="CE43" s="63"/>
      <c r="CF43" s="63"/>
      <c r="CG43" s="63"/>
      <c r="CH43" s="63"/>
      <c r="CI43" s="63"/>
      <c r="CJ43" s="63"/>
      <c r="CK43" s="63"/>
      <c r="CL43" s="63"/>
      <c r="CM43" s="64"/>
      <c r="CN43" s="59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</row>
    <row r="44" spans="1:108" s="4" customFormat="1" ht="30" customHeight="1">
      <c r="A44" s="44" t="s">
        <v>47</v>
      </c>
      <c r="B44" s="45"/>
      <c r="C44" s="45"/>
      <c r="D44" s="45"/>
      <c r="E44" s="45"/>
      <c r="F44" s="45"/>
      <c r="G44" s="45"/>
      <c r="H44" s="45"/>
      <c r="I44" s="46"/>
      <c r="J44" s="47"/>
      <c r="K44" s="48" t="s">
        <v>48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50" t="s">
        <v>5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2"/>
      <c r="BT44" s="53">
        <f>BT45+BT46+BT47+BT48+BT49+BT50+BT51+BT52+BT53+BT58+BT60+BT61</f>
        <v>1453.2400000000002</v>
      </c>
      <c r="BU44" s="54"/>
      <c r="BV44" s="54"/>
      <c r="BW44" s="54"/>
      <c r="BX44" s="54"/>
      <c r="BY44" s="54"/>
      <c r="BZ44" s="54"/>
      <c r="CA44" s="54"/>
      <c r="CB44" s="54"/>
      <c r="CC44" s="55"/>
      <c r="CD44" s="53">
        <f>CD45+CD46+CD47+CD48+CD49+CD50+CD51+CD52+CD53+CD58+CD60+CD61</f>
        <v>5148.1363985</v>
      </c>
      <c r="CE44" s="54"/>
      <c r="CF44" s="54"/>
      <c r="CG44" s="54"/>
      <c r="CH44" s="54"/>
      <c r="CI44" s="54"/>
      <c r="CJ44" s="54"/>
      <c r="CK44" s="54"/>
      <c r="CL44" s="54"/>
      <c r="CM44" s="55"/>
      <c r="CN44" s="59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</row>
    <row r="45" spans="1:108" s="4" customFormat="1" ht="15" customHeight="1">
      <c r="A45" s="35" t="s">
        <v>49</v>
      </c>
      <c r="B45" s="36"/>
      <c r="C45" s="36"/>
      <c r="D45" s="36"/>
      <c r="E45" s="36"/>
      <c r="F45" s="36"/>
      <c r="G45" s="36"/>
      <c r="H45" s="36"/>
      <c r="I45" s="37"/>
      <c r="J45" s="38"/>
      <c r="K45" s="39" t="s">
        <v>50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40"/>
      <c r="BI45" s="24" t="s">
        <v>5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62">
        <v>0</v>
      </c>
      <c r="BU45" s="63"/>
      <c r="BV45" s="63"/>
      <c r="BW45" s="63"/>
      <c r="BX45" s="63"/>
      <c r="BY45" s="63"/>
      <c r="BZ45" s="63"/>
      <c r="CA45" s="63"/>
      <c r="CB45" s="63"/>
      <c r="CC45" s="64"/>
      <c r="CD45" s="62">
        <v>0</v>
      </c>
      <c r="CE45" s="63"/>
      <c r="CF45" s="63"/>
      <c r="CG45" s="63"/>
      <c r="CH45" s="63"/>
      <c r="CI45" s="63"/>
      <c r="CJ45" s="63"/>
      <c r="CK45" s="63"/>
      <c r="CL45" s="63"/>
      <c r="CM45" s="64"/>
      <c r="CN45" s="59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</row>
    <row r="46" spans="1:108" s="4" customFormat="1" ht="45" customHeight="1">
      <c r="A46" s="35" t="s">
        <v>51</v>
      </c>
      <c r="B46" s="36"/>
      <c r="C46" s="36"/>
      <c r="D46" s="36"/>
      <c r="E46" s="36"/>
      <c r="F46" s="36"/>
      <c r="G46" s="36"/>
      <c r="H46" s="36"/>
      <c r="I46" s="37"/>
      <c r="J46" s="38"/>
      <c r="K46" s="39" t="s">
        <v>52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40"/>
      <c r="BI46" s="24" t="s">
        <v>5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8"/>
      <c r="BU46" s="9"/>
      <c r="BV46" s="9"/>
      <c r="BW46" s="9"/>
      <c r="BX46" s="9"/>
      <c r="BY46" s="9"/>
      <c r="BZ46" s="9"/>
      <c r="CA46" s="9"/>
      <c r="CB46" s="9"/>
      <c r="CC46" s="10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59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</row>
    <row r="47" spans="1:108" s="4" customFormat="1" ht="15" customHeight="1">
      <c r="A47" s="35" t="s">
        <v>53</v>
      </c>
      <c r="B47" s="36"/>
      <c r="C47" s="36"/>
      <c r="D47" s="36"/>
      <c r="E47" s="36"/>
      <c r="F47" s="36"/>
      <c r="G47" s="36"/>
      <c r="H47" s="36"/>
      <c r="I47" s="37"/>
      <c r="J47" s="38"/>
      <c r="K47" s="39" t="s">
        <v>54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40"/>
      <c r="BI47" s="24" t="s">
        <v>5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6"/>
      <c r="BT47" s="8"/>
      <c r="BU47" s="9"/>
      <c r="BV47" s="9"/>
      <c r="BW47" s="9"/>
      <c r="BX47" s="9"/>
      <c r="BY47" s="9"/>
      <c r="BZ47" s="9"/>
      <c r="CA47" s="9"/>
      <c r="CB47" s="9"/>
      <c r="CC47" s="10"/>
      <c r="CD47" s="8"/>
      <c r="CE47" s="9"/>
      <c r="CF47" s="9"/>
      <c r="CG47" s="9"/>
      <c r="CH47" s="9"/>
      <c r="CI47" s="9"/>
      <c r="CJ47" s="9"/>
      <c r="CK47" s="9"/>
      <c r="CL47" s="9"/>
      <c r="CM47" s="10"/>
      <c r="CN47" s="59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</row>
    <row r="48" spans="1:108" s="4" customFormat="1" ht="15" customHeight="1">
      <c r="A48" s="35" t="s">
        <v>55</v>
      </c>
      <c r="B48" s="36"/>
      <c r="C48" s="36"/>
      <c r="D48" s="36"/>
      <c r="E48" s="36"/>
      <c r="F48" s="36"/>
      <c r="G48" s="36"/>
      <c r="H48" s="36"/>
      <c r="I48" s="37"/>
      <c r="J48" s="38"/>
      <c r="K48" s="39" t="s">
        <v>22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40"/>
      <c r="BI48" s="24" t="s">
        <v>5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62">
        <v>779.95</v>
      </c>
      <c r="BU48" s="63"/>
      <c r="BV48" s="63"/>
      <c r="BW48" s="63"/>
      <c r="BX48" s="63"/>
      <c r="BY48" s="63"/>
      <c r="BZ48" s="63"/>
      <c r="CA48" s="63"/>
      <c r="CB48" s="63"/>
      <c r="CC48" s="64"/>
      <c r="CD48" s="62">
        <f>1646530.41/1000</f>
        <v>1646.5304099999998</v>
      </c>
      <c r="CE48" s="63"/>
      <c r="CF48" s="63"/>
      <c r="CG48" s="63"/>
      <c r="CH48" s="63"/>
      <c r="CI48" s="63"/>
      <c r="CJ48" s="63"/>
      <c r="CK48" s="63"/>
      <c r="CL48" s="63"/>
      <c r="CM48" s="64"/>
      <c r="CN48" s="59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</row>
    <row r="49" spans="1:108" s="4" customFormat="1" ht="45" customHeight="1">
      <c r="A49" s="35" t="s">
        <v>56</v>
      </c>
      <c r="B49" s="36"/>
      <c r="C49" s="36"/>
      <c r="D49" s="36"/>
      <c r="E49" s="36"/>
      <c r="F49" s="36"/>
      <c r="G49" s="36"/>
      <c r="H49" s="36"/>
      <c r="I49" s="37"/>
      <c r="J49" s="38"/>
      <c r="K49" s="39" t="s">
        <v>105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40"/>
      <c r="BI49" s="24" t="s">
        <v>5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8"/>
      <c r="BU49" s="9"/>
      <c r="BV49" s="9"/>
      <c r="BW49" s="9"/>
      <c r="BX49" s="9"/>
      <c r="BY49" s="9"/>
      <c r="BZ49" s="9"/>
      <c r="CA49" s="9"/>
      <c r="CB49" s="9"/>
      <c r="CC49" s="10"/>
      <c r="CD49" s="8"/>
      <c r="CE49" s="9"/>
      <c r="CF49" s="9"/>
      <c r="CG49" s="9"/>
      <c r="CH49" s="9"/>
      <c r="CI49" s="9"/>
      <c r="CJ49" s="9"/>
      <c r="CK49" s="9"/>
      <c r="CL49" s="9"/>
      <c r="CM49" s="10"/>
      <c r="CN49" s="59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</row>
    <row r="50" spans="1:108" s="4" customFormat="1" ht="15" customHeight="1">
      <c r="A50" s="35" t="s">
        <v>57</v>
      </c>
      <c r="B50" s="36"/>
      <c r="C50" s="36"/>
      <c r="D50" s="36"/>
      <c r="E50" s="36"/>
      <c r="F50" s="36"/>
      <c r="G50" s="36"/>
      <c r="H50" s="36"/>
      <c r="I50" s="37"/>
      <c r="J50" s="38"/>
      <c r="K50" s="39" t="s">
        <v>106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40"/>
      <c r="BI50" s="24" t="s">
        <v>5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62">
        <v>478.69</v>
      </c>
      <c r="BU50" s="63"/>
      <c r="BV50" s="63"/>
      <c r="BW50" s="63"/>
      <c r="BX50" s="63"/>
      <c r="BY50" s="63"/>
      <c r="BZ50" s="63"/>
      <c r="CA50" s="63"/>
      <c r="CB50" s="63"/>
      <c r="CC50" s="64"/>
      <c r="CD50" s="62">
        <f>(170108.32+1997981.76)/1000</f>
        <v>2168.09008</v>
      </c>
      <c r="CE50" s="63"/>
      <c r="CF50" s="63"/>
      <c r="CG50" s="63"/>
      <c r="CH50" s="63"/>
      <c r="CI50" s="63"/>
      <c r="CJ50" s="63"/>
      <c r="CK50" s="63"/>
      <c r="CL50" s="63"/>
      <c r="CM50" s="64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</row>
    <row r="51" spans="1:108" s="4" customFormat="1" ht="15" customHeight="1">
      <c r="A51" s="35" t="s">
        <v>58</v>
      </c>
      <c r="B51" s="36"/>
      <c r="C51" s="36"/>
      <c r="D51" s="36"/>
      <c r="E51" s="36"/>
      <c r="F51" s="36"/>
      <c r="G51" s="36"/>
      <c r="H51" s="36"/>
      <c r="I51" s="37"/>
      <c r="J51" s="38"/>
      <c r="K51" s="39" t="s">
        <v>107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40"/>
      <c r="BI51" s="24" t="s">
        <v>5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8"/>
      <c r="BU51" s="9"/>
      <c r="BV51" s="9"/>
      <c r="BW51" s="9"/>
      <c r="BX51" s="9"/>
      <c r="BY51" s="9"/>
      <c r="BZ51" s="9"/>
      <c r="CA51" s="9"/>
      <c r="CB51" s="9"/>
      <c r="CC51" s="10"/>
      <c r="CD51" s="8"/>
      <c r="CE51" s="9"/>
      <c r="CF51" s="9"/>
      <c r="CG51" s="9"/>
      <c r="CH51" s="9"/>
      <c r="CI51" s="9"/>
      <c r="CJ51" s="9"/>
      <c r="CK51" s="9"/>
      <c r="CL51" s="9"/>
      <c r="CM51" s="10"/>
      <c r="CN51" s="59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</row>
    <row r="52" spans="1:108" s="4" customFormat="1" ht="15" customHeight="1">
      <c r="A52" s="35" t="s">
        <v>62</v>
      </c>
      <c r="B52" s="36"/>
      <c r="C52" s="36"/>
      <c r="D52" s="36"/>
      <c r="E52" s="36"/>
      <c r="F52" s="36"/>
      <c r="G52" s="36"/>
      <c r="H52" s="36"/>
      <c r="I52" s="37"/>
      <c r="J52" s="38"/>
      <c r="K52" s="39" t="s">
        <v>23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40"/>
      <c r="BI52" s="24" t="s">
        <v>5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6"/>
      <c r="BT52" s="8"/>
      <c r="BU52" s="9"/>
      <c r="BV52" s="9"/>
      <c r="BW52" s="9"/>
      <c r="BX52" s="9"/>
      <c r="BY52" s="9"/>
      <c r="BZ52" s="9"/>
      <c r="CA52" s="9"/>
      <c r="CB52" s="9"/>
      <c r="CC52" s="10"/>
      <c r="CD52" s="8"/>
      <c r="CE52" s="9"/>
      <c r="CF52" s="9"/>
      <c r="CG52" s="9"/>
      <c r="CH52" s="9"/>
      <c r="CI52" s="9"/>
      <c r="CJ52" s="9"/>
      <c r="CK52" s="9"/>
      <c r="CL52" s="9"/>
      <c r="CM52" s="10"/>
      <c r="CN52" s="59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</row>
    <row r="53" spans="1:108" s="4" customFormat="1" ht="15" customHeight="1">
      <c r="A53" s="35" t="s">
        <v>108</v>
      </c>
      <c r="B53" s="36"/>
      <c r="C53" s="36"/>
      <c r="D53" s="36"/>
      <c r="E53" s="36"/>
      <c r="F53" s="36"/>
      <c r="G53" s="36"/>
      <c r="H53" s="36"/>
      <c r="I53" s="37"/>
      <c r="J53" s="38"/>
      <c r="K53" s="39" t="s">
        <v>24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40"/>
      <c r="BI53" s="24" t="s">
        <v>5</v>
      </c>
      <c r="BJ53" s="25"/>
      <c r="BK53" s="25"/>
      <c r="BL53" s="25"/>
      <c r="BM53" s="25"/>
      <c r="BN53" s="25"/>
      <c r="BO53" s="25"/>
      <c r="BP53" s="25"/>
      <c r="BQ53" s="25"/>
      <c r="BR53" s="25"/>
      <c r="BS53" s="26"/>
      <c r="BT53" s="62">
        <f>SUM(BT54:CC57)</f>
        <v>194.60000000000002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f>SUM(CD54:CL57)</f>
        <v>1333.5159085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59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</row>
    <row r="54" spans="1:108" s="4" customFormat="1" ht="15" customHeight="1">
      <c r="A54" s="35"/>
      <c r="B54" s="36"/>
      <c r="C54" s="36"/>
      <c r="D54" s="36"/>
      <c r="E54" s="36"/>
      <c r="F54" s="36"/>
      <c r="G54" s="36"/>
      <c r="H54" s="36"/>
      <c r="I54" s="37"/>
      <c r="J54" s="38"/>
      <c r="K54" s="39" t="s">
        <v>139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40"/>
      <c r="BI54" s="24" t="s">
        <v>5</v>
      </c>
      <c r="BJ54" s="25"/>
      <c r="BK54" s="25"/>
      <c r="BL54" s="25"/>
      <c r="BM54" s="25"/>
      <c r="BN54" s="25"/>
      <c r="BO54" s="25"/>
      <c r="BP54" s="25"/>
      <c r="BQ54" s="25"/>
      <c r="BR54" s="25"/>
      <c r="BS54" s="26"/>
      <c r="BT54" s="62">
        <v>83.06</v>
      </c>
      <c r="BU54" s="63"/>
      <c r="BV54" s="63"/>
      <c r="BW54" s="63"/>
      <c r="BX54" s="63"/>
      <c r="BY54" s="63"/>
      <c r="BZ54" s="63"/>
      <c r="CA54" s="63"/>
      <c r="CB54" s="63"/>
      <c r="CC54" s="64"/>
      <c r="CD54" s="62">
        <f>622602.14/1000</f>
        <v>622.60214</v>
      </c>
      <c r="CE54" s="63"/>
      <c r="CF54" s="63"/>
      <c r="CG54" s="63"/>
      <c r="CH54" s="63"/>
      <c r="CI54" s="63"/>
      <c r="CJ54" s="63"/>
      <c r="CK54" s="63"/>
      <c r="CL54" s="63"/>
      <c r="CM54" s="64"/>
      <c r="CN54" s="59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</row>
    <row r="55" spans="1:108" s="4" customFormat="1" ht="15" customHeight="1">
      <c r="A55" s="35"/>
      <c r="B55" s="36"/>
      <c r="C55" s="36"/>
      <c r="D55" s="36"/>
      <c r="E55" s="36"/>
      <c r="F55" s="36"/>
      <c r="G55" s="36"/>
      <c r="H55" s="36"/>
      <c r="I55" s="37"/>
      <c r="J55" s="38"/>
      <c r="K55" s="39" t="s">
        <v>160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40"/>
      <c r="BI55" s="24" t="s">
        <v>5</v>
      </c>
      <c r="BJ55" s="25"/>
      <c r="BK55" s="25"/>
      <c r="BL55" s="25"/>
      <c r="BM55" s="25"/>
      <c r="BN55" s="25"/>
      <c r="BO55" s="25"/>
      <c r="BP55" s="25"/>
      <c r="BQ55" s="25"/>
      <c r="BR55" s="25"/>
      <c r="BS55" s="26"/>
      <c r="BT55" s="62">
        <v>3.25</v>
      </c>
      <c r="BU55" s="63"/>
      <c r="BV55" s="63"/>
      <c r="BW55" s="63"/>
      <c r="BX55" s="63"/>
      <c r="BY55" s="63"/>
      <c r="BZ55" s="63"/>
      <c r="CA55" s="63"/>
      <c r="CB55" s="63"/>
      <c r="CC55" s="64"/>
      <c r="CD55" s="62">
        <f>107.14/1000</f>
        <v>0.10714</v>
      </c>
      <c r="CE55" s="63"/>
      <c r="CF55" s="63"/>
      <c r="CG55" s="63"/>
      <c r="CH55" s="63"/>
      <c r="CI55" s="63"/>
      <c r="CJ55" s="63"/>
      <c r="CK55" s="63"/>
      <c r="CL55" s="63"/>
      <c r="CM55" s="64"/>
      <c r="CN55" s="59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</row>
    <row r="56" spans="1:108" s="4" customFormat="1" ht="15" customHeight="1">
      <c r="A56" s="35"/>
      <c r="B56" s="36"/>
      <c r="C56" s="36"/>
      <c r="D56" s="36"/>
      <c r="E56" s="36"/>
      <c r="F56" s="36"/>
      <c r="G56" s="36"/>
      <c r="H56" s="36"/>
      <c r="I56" s="37"/>
      <c r="J56" s="38"/>
      <c r="K56" s="39" t="s">
        <v>161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40"/>
      <c r="BI56" s="24" t="s">
        <v>5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6"/>
      <c r="BT56" s="62">
        <v>3.23</v>
      </c>
      <c r="BU56" s="63"/>
      <c r="BV56" s="63"/>
      <c r="BW56" s="63"/>
      <c r="BX56" s="63"/>
      <c r="BY56" s="63"/>
      <c r="BZ56" s="63"/>
      <c r="CA56" s="63"/>
      <c r="CB56" s="63"/>
      <c r="CC56" s="64"/>
      <c r="CD56" s="62">
        <v>3.0431885</v>
      </c>
      <c r="CE56" s="63"/>
      <c r="CF56" s="63"/>
      <c r="CG56" s="63"/>
      <c r="CH56" s="63"/>
      <c r="CI56" s="63"/>
      <c r="CJ56" s="63"/>
      <c r="CK56" s="63"/>
      <c r="CL56" s="63"/>
      <c r="CM56" s="64"/>
      <c r="CN56" s="59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</row>
    <row r="57" spans="1:108" s="4" customFormat="1" ht="15" customHeight="1">
      <c r="A57" s="35"/>
      <c r="B57" s="36"/>
      <c r="C57" s="36"/>
      <c r="D57" s="36"/>
      <c r="E57" s="36"/>
      <c r="F57" s="36"/>
      <c r="G57" s="36"/>
      <c r="H57" s="36"/>
      <c r="I57" s="37"/>
      <c r="J57" s="38"/>
      <c r="K57" s="39" t="s">
        <v>162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40"/>
      <c r="BI57" s="24" t="s">
        <v>5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62">
        <v>105.06</v>
      </c>
      <c r="BU57" s="63"/>
      <c r="BV57" s="63"/>
      <c r="BW57" s="63"/>
      <c r="BX57" s="63"/>
      <c r="BY57" s="63"/>
      <c r="BZ57" s="63"/>
      <c r="CA57" s="63"/>
      <c r="CB57" s="63"/>
      <c r="CC57" s="64"/>
      <c r="CD57" s="62">
        <f>707763.44/1000</f>
        <v>707.76344</v>
      </c>
      <c r="CE57" s="63"/>
      <c r="CF57" s="63"/>
      <c r="CG57" s="63"/>
      <c r="CH57" s="63"/>
      <c r="CI57" s="63"/>
      <c r="CJ57" s="63"/>
      <c r="CK57" s="63"/>
      <c r="CL57" s="63"/>
      <c r="CM57" s="64"/>
      <c r="CN57" s="59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</row>
    <row r="58" spans="1:108" s="4" customFormat="1" ht="72.75" customHeight="1">
      <c r="A58" s="35" t="s">
        <v>109</v>
      </c>
      <c r="B58" s="36"/>
      <c r="C58" s="36"/>
      <c r="D58" s="36"/>
      <c r="E58" s="36"/>
      <c r="F58" s="36"/>
      <c r="G58" s="36"/>
      <c r="H58" s="36"/>
      <c r="I58" s="37"/>
      <c r="J58" s="38"/>
      <c r="K58" s="39" t="s">
        <v>59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40"/>
      <c r="BI58" s="24" t="s">
        <v>5</v>
      </c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8"/>
      <c r="BU58" s="9"/>
      <c r="BV58" s="9"/>
      <c r="BW58" s="9"/>
      <c r="BX58" s="9"/>
      <c r="BY58" s="9"/>
      <c r="BZ58" s="9"/>
      <c r="CA58" s="9"/>
      <c r="CB58" s="9"/>
      <c r="CC58" s="10"/>
      <c r="CD58" s="8"/>
      <c r="CE58" s="9"/>
      <c r="CF58" s="9"/>
      <c r="CG58" s="9"/>
      <c r="CH58" s="9"/>
      <c r="CI58" s="9"/>
      <c r="CJ58" s="9"/>
      <c r="CK58" s="9"/>
      <c r="CL58" s="9"/>
      <c r="CM58" s="10"/>
      <c r="CN58" s="59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</row>
    <row r="59" spans="1:108" s="4" customFormat="1" ht="30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7"/>
      <c r="J59" s="38"/>
      <c r="K59" s="65" t="s">
        <v>60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40"/>
      <c r="BI59" s="24" t="s">
        <v>61</v>
      </c>
      <c r="BJ59" s="25"/>
      <c r="BK59" s="25"/>
      <c r="BL59" s="25"/>
      <c r="BM59" s="25"/>
      <c r="BN59" s="25"/>
      <c r="BO59" s="25"/>
      <c r="BP59" s="25"/>
      <c r="BQ59" s="25"/>
      <c r="BR59" s="25"/>
      <c r="BS59" s="26"/>
      <c r="BT59" s="8"/>
      <c r="BU59" s="9"/>
      <c r="BV59" s="9"/>
      <c r="BW59" s="9"/>
      <c r="BX59" s="9"/>
      <c r="BY59" s="9"/>
      <c r="BZ59" s="9"/>
      <c r="CA59" s="9"/>
      <c r="CB59" s="9"/>
      <c r="CC59" s="10"/>
      <c r="CD59" s="8"/>
      <c r="CE59" s="9"/>
      <c r="CF59" s="9"/>
      <c r="CG59" s="9"/>
      <c r="CH59" s="9"/>
      <c r="CI59" s="9"/>
      <c r="CJ59" s="9"/>
      <c r="CK59" s="9"/>
      <c r="CL59" s="9"/>
      <c r="CM59" s="10"/>
      <c r="CN59" s="59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</row>
    <row r="60" spans="1:108" s="4" customFormat="1" ht="111.75" customHeight="1">
      <c r="A60" s="35" t="s">
        <v>111</v>
      </c>
      <c r="B60" s="36"/>
      <c r="C60" s="36"/>
      <c r="D60" s="36"/>
      <c r="E60" s="36"/>
      <c r="F60" s="36"/>
      <c r="G60" s="36"/>
      <c r="H60" s="36"/>
      <c r="I60" s="37"/>
      <c r="J60" s="38"/>
      <c r="K60" s="39" t="s">
        <v>63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40"/>
      <c r="BI60" s="24" t="s">
        <v>5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8"/>
      <c r="BU60" s="9"/>
      <c r="BV60" s="9"/>
      <c r="BW60" s="9"/>
      <c r="BX60" s="9"/>
      <c r="BY60" s="9"/>
      <c r="BZ60" s="9"/>
      <c r="CA60" s="9"/>
      <c r="CB60" s="9"/>
      <c r="CC60" s="10"/>
      <c r="CD60" s="8"/>
      <c r="CE60" s="9"/>
      <c r="CF60" s="9"/>
      <c r="CG60" s="9"/>
      <c r="CH60" s="9"/>
      <c r="CI60" s="9"/>
      <c r="CJ60" s="9"/>
      <c r="CK60" s="9"/>
      <c r="CL60" s="9"/>
      <c r="CM60" s="10"/>
      <c r="CN60" s="59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</row>
    <row r="61" spans="1:108" s="4" customFormat="1" ht="30" customHeight="1">
      <c r="A61" s="35" t="s">
        <v>112</v>
      </c>
      <c r="B61" s="36"/>
      <c r="C61" s="36"/>
      <c r="D61" s="36"/>
      <c r="E61" s="36"/>
      <c r="F61" s="36"/>
      <c r="G61" s="36"/>
      <c r="H61" s="36"/>
      <c r="I61" s="37"/>
      <c r="J61" s="38"/>
      <c r="K61" s="39" t="s">
        <v>113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40"/>
      <c r="BI61" s="24" t="s">
        <v>5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6"/>
      <c r="BT61" s="8"/>
      <c r="BU61" s="9"/>
      <c r="BV61" s="9"/>
      <c r="BW61" s="9"/>
      <c r="BX61" s="9"/>
      <c r="BY61" s="9"/>
      <c r="BZ61" s="9"/>
      <c r="CA61" s="9"/>
      <c r="CB61" s="9"/>
      <c r="CC61" s="10"/>
      <c r="CD61" s="8"/>
      <c r="CE61" s="9"/>
      <c r="CF61" s="9"/>
      <c r="CG61" s="9"/>
      <c r="CH61" s="9"/>
      <c r="CI61" s="9"/>
      <c r="CJ61" s="9"/>
      <c r="CK61" s="9"/>
      <c r="CL61" s="9"/>
      <c r="CM61" s="10"/>
      <c r="CN61" s="59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</row>
    <row r="62" spans="1:108" s="4" customFormat="1" ht="45" customHeight="1">
      <c r="A62" s="35" t="s">
        <v>15</v>
      </c>
      <c r="B62" s="36"/>
      <c r="C62" s="36"/>
      <c r="D62" s="36"/>
      <c r="E62" s="36"/>
      <c r="F62" s="36"/>
      <c r="G62" s="36"/>
      <c r="H62" s="36"/>
      <c r="I62" s="37"/>
      <c r="J62" s="38"/>
      <c r="K62" s="39" t="s">
        <v>25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40"/>
      <c r="BI62" s="24" t="s">
        <v>5</v>
      </c>
      <c r="BJ62" s="25"/>
      <c r="BK62" s="25"/>
      <c r="BL62" s="25"/>
      <c r="BM62" s="25"/>
      <c r="BN62" s="25"/>
      <c r="BO62" s="25"/>
      <c r="BP62" s="25"/>
      <c r="BQ62" s="25"/>
      <c r="BR62" s="25"/>
      <c r="BS62" s="26"/>
      <c r="BT62" s="8"/>
      <c r="BU62" s="9"/>
      <c r="BV62" s="9"/>
      <c r="BW62" s="9"/>
      <c r="BX62" s="9"/>
      <c r="BY62" s="9"/>
      <c r="BZ62" s="9"/>
      <c r="CA62" s="9"/>
      <c r="CB62" s="9"/>
      <c r="CC62" s="10"/>
      <c r="CD62" s="8"/>
      <c r="CE62" s="9"/>
      <c r="CF62" s="9"/>
      <c r="CG62" s="9"/>
      <c r="CH62" s="9"/>
      <c r="CI62" s="9"/>
      <c r="CJ62" s="9"/>
      <c r="CK62" s="9"/>
      <c r="CL62" s="9"/>
      <c r="CM62" s="10"/>
      <c r="CN62" s="59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</row>
    <row r="63" spans="1:108" s="4" customFormat="1" ht="30" customHeight="1">
      <c r="A63" s="35" t="s">
        <v>16</v>
      </c>
      <c r="B63" s="36"/>
      <c r="C63" s="36"/>
      <c r="D63" s="36"/>
      <c r="E63" s="36"/>
      <c r="F63" s="36"/>
      <c r="G63" s="36"/>
      <c r="H63" s="36"/>
      <c r="I63" s="37"/>
      <c r="J63" s="38"/>
      <c r="K63" s="65" t="s">
        <v>122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6"/>
      <c r="BI63" s="67" t="s">
        <v>5</v>
      </c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70">
        <f>BT26+BT22+BT24</f>
        <v>0</v>
      </c>
      <c r="BU63" s="71"/>
      <c r="BV63" s="71"/>
      <c r="BW63" s="71"/>
      <c r="BX63" s="71"/>
      <c r="BY63" s="71"/>
      <c r="BZ63" s="71"/>
      <c r="CA63" s="71"/>
      <c r="CB63" s="71"/>
      <c r="CC63" s="72"/>
      <c r="CD63" s="70">
        <f>CD26+CD22+CD24</f>
        <v>0</v>
      </c>
      <c r="CE63" s="71"/>
      <c r="CF63" s="71"/>
      <c r="CG63" s="71"/>
      <c r="CH63" s="71"/>
      <c r="CI63" s="71"/>
      <c r="CJ63" s="71"/>
      <c r="CK63" s="71"/>
      <c r="CL63" s="71"/>
      <c r="CM63" s="72"/>
      <c r="CN63" s="59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</row>
    <row r="64" spans="1:108" s="4" customFormat="1" ht="45" customHeight="1">
      <c r="A64" s="35" t="s">
        <v>17</v>
      </c>
      <c r="B64" s="36"/>
      <c r="C64" s="36"/>
      <c r="D64" s="36"/>
      <c r="E64" s="36"/>
      <c r="F64" s="36"/>
      <c r="G64" s="36"/>
      <c r="H64" s="36"/>
      <c r="I64" s="37"/>
      <c r="J64" s="38"/>
      <c r="K64" s="39" t="s">
        <v>64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40"/>
      <c r="BI64" s="24" t="s">
        <v>5</v>
      </c>
      <c r="BJ64" s="25"/>
      <c r="BK64" s="25"/>
      <c r="BL64" s="25"/>
      <c r="BM64" s="25"/>
      <c r="BN64" s="25"/>
      <c r="BO64" s="25"/>
      <c r="BP64" s="25"/>
      <c r="BQ64" s="25"/>
      <c r="BR64" s="25"/>
      <c r="BS64" s="26"/>
      <c r="BT64" s="73">
        <f>SUM(BT79:CC90)</f>
        <v>585.18</v>
      </c>
      <c r="BU64" s="74"/>
      <c r="BV64" s="74"/>
      <c r="BW64" s="74"/>
      <c r="BX64" s="74"/>
      <c r="BY64" s="74"/>
      <c r="BZ64" s="74"/>
      <c r="CA64" s="74"/>
      <c r="CB64" s="74"/>
      <c r="CC64" s="75"/>
      <c r="CD64" s="62">
        <f>SUM(CD79:CM90)</f>
        <v>841.99913</v>
      </c>
      <c r="CE64" s="63"/>
      <c r="CF64" s="63"/>
      <c r="CG64" s="63"/>
      <c r="CH64" s="63"/>
      <c r="CI64" s="63"/>
      <c r="CJ64" s="63"/>
      <c r="CK64" s="63"/>
      <c r="CL64" s="63"/>
      <c r="CM64" s="64"/>
      <c r="CN64" s="76" t="s">
        <v>179</v>
      </c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8"/>
    </row>
    <row r="65" spans="1:108" s="4" customFormat="1" ht="30" customHeight="1">
      <c r="A65" s="35" t="s">
        <v>7</v>
      </c>
      <c r="B65" s="36"/>
      <c r="C65" s="36"/>
      <c r="D65" s="36"/>
      <c r="E65" s="36"/>
      <c r="F65" s="36"/>
      <c r="G65" s="36"/>
      <c r="H65" s="36"/>
      <c r="I65" s="37"/>
      <c r="J65" s="38"/>
      <c r="K65" s="65" t="s">
        <v>114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40"/>
      <c r="BI65" s="24" t="s">
        <v>65</v>
      </c>
      <c r="BJ65" s="25"/>
      <c r="BK65" s="25"/>
      <c r="BL65" s="25"/>
      <c r="BM65" s="25"/>
      <c r="BN65" s="25"/>
      <c r="BO65" s="25"/>
      <c r="BP65" s="25"/>
      <c r="BQ65" s="25"/>
      <c r="BR65" s="25"/>
      <c r="BS65" s="26"/>
      <c r="BT65" s="62">
        <f>SUM(BT66:CC77)</f>
        <v>248.50251226968498</v>
      </c>
      <c r="BU65" s="63"/>
      <c r="BV65" s="63"/>
      <c r="BW65" s="63"/>
      <c r="BX65" s="63"/>
      <c r="BY65" s="63"/>
      <c r="BZ65" s="63"/>
      <c r="CA65" s="63"/>
      <c r="CB65" s="63"/>
      <c r="CC65" s="64"/>
      <c r="CD65" s="79">
        <f>SUM(CD66:CM77)</f>
        <v>249.74811000000005</v>
      </c>
      <c r="CE65" s="80"/>
      <c r="CF65" s="80"/>
      <c r="CG65" s="80"/>
      <c r="CH65" s="80"/>
      <c r="CI65" s="80"/>
      <c r="CJ65" s="80"/>
      <c r="CK65" s="80"/>
      <c r="CL65" s="80"/>
      <c r="CM65" s="81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s="4" customFormat="1" ht="30" customHeight="1">
      <c r="A66" s="35"/>
      <c r="B66" s="36"/>
      <c r="C66" s="36"/>
      <c r="D66" s="36"/>
      <c r="E66" s="36"/>
      <c r="F66" s="36"/>
      <c r="G66" s="36"/>
      <c r="H66" s="36"/>
      <c r="I66" s="37"/>
      <c r="J66" s="38"/>
      <c r="K66" s="65" t="s">
        <v>144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40"/>
      <c r="BI66" s="24" t="s">
        <v>65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6"/>
      <c r="BT66" s="62">
        <f aca="true" t="shared" si="0" ref="BT66:BT71">0.0205500061745264*1000</f>
        <v>20.5500061745264</v>
      </c>
      <c r="BU66" s="63"/>
      <c r="BV66" s="63"/>
      <c r="BW66" s="63"/>
      <c r="BX66" s="63"/>
      <c r="BY66" s="63"/>
      <c r="BZ66" s="63"/>
      <c r="CA66" s="63"/>
      <c r="CB66" s="63"/>
      <c r="CC66" s="64"/>
      <c r="CD66" s="85">
        <v>19.95</v>
      </c>
      <c r="CE66" s="86"/>
      <c r="CF66" s="86"/>
      <c r="CG66" s="86"/>
      <c r="CH66" s="86"/>
      <c r="CI66" s="86"/>
      <c r="CJ66" s="86"/>
      <c r="CK66" s="86"/>
      <c r="CL66" s="86"/>
      <c r="CM66" s="87"/>
      <c r="CN66" s="82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s="4" customFormat="1" ht="30" customHeight="1">
      <c r="A67" s="35"/>
      <c r="B67" s="36"/>
      <c r="C67" s="36"/>
      <c r="D67" s="36"/>
      <c r="E67" s="36"/>
      <c r="F67" s="36"/>
      <c r="G67" s="36"/>
      <c r="H67" s="36"/>
      <c r="I67" s="37"/>
      <c r="J67" s="38"/>
      <c r="K67" s="65" t="s">
        <v>145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40"/>
      <c r="BI67" s="24" t="s">
        <v>65</v>
      </c>
      <c r="BJ67" s="25"/>
      <c r="BK67" s="25"/>
      <c r="BL67" s="25"/>
      <c r="BM67" s="25"/>
      <c r="BN67" s="25"/>
      <c r="BO67" s="25"/>
      <c r="BP67" s="25"/>
      <c r="BQ67" s="25"/>
      <c r="BR67" s="25"/>
      <c r="BS67" s="26"/>
      <c r="BT67" s="62">
        <f t="shared" si="0"/>
        <v>20.5500061745264</v>
      </c>
      <c r="BU67" s="63"/>
      <c r="BV67" s="63"/>
      <c r="BW67" s="63"/>
      <c r="BX67" s="63"/>
      <c r="BY67" s="63"/>
      <c r="BZ67" s="63"/>
      <c r="CA67" s="63"/>
      <c r="CB67" s="63"/>
      <c r="CC67" s="64"/>
      <c r="CD67" s="85">
        <v>20.01</v>
      </c>
      <c r="CE67" s="86"/>
      <c r="CF67" s="86"/>
      <c r="CG67" s="86"/>
      <c r="CH67" s="86"/>
      <c r="CI67" s="86"/>
      <c r="CJ67" s="86"/>
      <c r="CK67" s="86"/>
      <c r="CL67" s="86"/>
      <c r="CM67" s="87"/>
      <c r="CN67" s="82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s="4" customFormat="1" ht="30" customHeight="1">
      <c r="A68" s="35"/>
      <c r="B68" s="36"/>
      <c r="C68" s="36"/>
      <c r="D68" s="36"/>
      <c r="E68" s="36"/>
      <c r="F68" s="36"/>
      <c r="G68" s="36"/>
      <c r="H68" s="36"/>
      <c r="I68" s="37"/>
      <c r="J68" s="38"/>
      <c r="K68" s="65" t="s">
        <v>146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40"/>
      <c r="BI68" s="24" t="s">
        <v>65</v>
      </c>
      <c r="BJ68" s="25"/>
      <c r="BK68" s="25"/>
      <c r="BL68" s="25"/>
      <c r="BM68" s="25"/>
      <c r="BN68" s="25"/>
      <c r="BO68" s="25"/>
      <c r="BP68" s="25"/>
      <c r="BQ68" s="25"/>
      <c r="BR68" s="25"/>
      <c r="BS68" s="26"/>
      <c r="BT68" s="62">
        <f t="shared" si="0"/>
        <v>20.5500061745264</v>
      </c>
      <c r="BU68" s="63"/>
      <c r="BV68" s="63"/>
      <c r="BW68" s="63"/>
      <c r="BX68" s="63"/>
      <c r="BY68" s="63"/>
      <c r="BZ68" s="63"/>
      <c r="CA68" s="63"/>
      <c r="CB68" s="63"/>
      <c r="CC68" s="64"/>
      <c r="CD68" s="85">
        <v>24.48</v>
      </c>
      <c r="CE68" s="86"/>
      <c r="CF68" s="86"/>
      <c r="CG68" s="86"/>
      <c r="CH68" s="86"/>
      <c r="CI68" s="86"/>
      <c r="CJ68" s="86"/>
      <c r="CK68" s="86"/>
      <c r="CL68" s="86"/>
      <c r="CM68" s="87"/>
      <c r="CN68" s="82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s="4" customFormat="1" ht="30" customHeight="1">
      <c r="A69" s="35"/>
      <c r="B69" s="36"/>
      <c r="C69" s="36"/>
      <c r="D69" s="36"/>
      <c r="E69" s="36"/>
      <c r="F69" s="36"/>
      <c r="G69" s="36"/>
      <c r="H69" s="36"/>
      <c r="I69" s="37"/>
      <c r="J69" s="38"/>
      <c r="K69" s="65" t="s">
        <v>147</v>
      </c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40"/>
      <c r="BI69" s="24" t="s">
        <v>65</v>
      </c>
      <c r="BJ69" s="25"/>
      <c r="BK69" s="25"/>
      <c r="BL69" s="25"/>
      <c r="BM69" s="25"/>
      <c r="BN69" s="25"/>
      <c r="BO69" s="25"/>
      <c r="BP69" s="25"/>
      <c r="BQ69" s="25"/>
      <c r="BR69" s="25"/>
      <c r="BS69" s="26"/>
      <c r="BT69" s="62">
        <f t="shared" si="0"/>
        <v>20.5500061745264</v>
      </c>
      <c r="BU69" s="63"/>
      <c r="BV69" s="63"/>
      <c r="BW69" s="63"/>
      <c r="BX69" s="63"/>
      <c r="BY69" s="63"/>
      <c r="BZ69" s="63"/>
      <c r="CA69" s="63"/>
      <c r="CB69" s="63"/>
      <c r="CC69" s="64"/>
      <c r="CD69" s="85">
        <v>24.873</v>
      </c>
      <c r="CE69" s="86"/>
      <c r="CF69" s="86"/>
      <c r="CG69" s="86"/>
      <c r="CH69" s="86"/>
      <c r="CI69" s="86"/>
      <c r="CJ69" s="86"/>
      <c r="CK69" s="86"/>
      <c r="CL69" s="86"/>
      <c r="CM69" s="87"/>
      <c r="CN69" s="82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s="4" customFormat="1" ht="30" customHeight="1">
      <c r="A70" s="35"/>
      <c r="B70" s="36"/>
      <c r="C70" s="36"/>
      <c r="D70" s="36"/>
      <c r="E70" s="36"/>
      <c r="F70" s="36"/>
      <c r="G70" s="36"/>
      <c r="H70" s="36"/>
      <c r="I70" s="37"/>
      <c r="J70" s="38"/>
      <c r="K70" s="65" t="s">
        <v>148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40"/>
      <c r="BI70" s="24" t="s">
        <v>65</v>
      </c>
      <c r="BJ70" s="25"/>
      <c r="BK70" s="25"/>
      <c r="BL70" s="25"/>
      <c r="BM70" s="25"/>
      <c r="BN70" s="25"/>
      <c r="BO70" s="25"/>
      <c r="BP70" s="25"/>
      <c r="BQ70" s="25"/>
      <c r="BR70" s="25"/>
      <c r="BS70" s="26"/>
      <c r="BT70" s="62">
        <f t="shared" si="0"/>
        <v>20.5500061745264</v>
      </c>
      <c r="BU70" s="63"/>
      <c r="BV70" s="63"/>
      <c r="BW70" s="63"/>
      <c r="BX70" s="63"/>
      <c r="BY70" s="63"/>
      <c r="BZ70" s="63"/>
      <c r="CA70" s="63"/>
      <c r="CB70" s="63"/>
      <c r="CC70" s="64"/>
      <c r="CD70" s="85">
        <v>24.161</v>
      </c>
      <c r="CE70" s="86"/>
      <c r="CF70" s="86"/>
      <c r="CG70" s="86"/>
      <c r="CH70" s="86"/>
      <c r="CI70" s="86"/>
      <c r="CJ70" s="86"/>
      <c r="CK70" s="86"/>
      <c r="CL70" s="86"/>
      <c r="CM70" s="87"/>
      <c r="CN70" s="82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s="4" customFormat="1" ht="30" customHeight="1">
      <c r="A71" s="35"/>
      <c r="B71" s="36"/>
      <c r="C71" s="36"/>
      <c r="D71" s="36"/>
      <c r="E71" s="36"/>
      <c r="F71" s="36"/>
      <c r="G71" s="36"/>
      <c r="H71" s="36"/>
      <c r="I71" s="37"/>
      <c r="J71" s="38"/>
      <c r="K71" s="65" t="s">
        <v>149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40"/>
      <c r="BI71" s="24" t="s">
        <v>65</v>
      </c>
      <c r="BJ71" s="25"/>
      <c r="BK71" s="25"/>
      <c r="BL71" s="25"/>
      <c r="BM71" s="25"/>
      <c r="BN71" s="25"/>
      <c r="BO71" s="25"/>
      <c r="BP71" s="25"/>
      <c r="BQ71" s="25"/>
      <c r="BR71" s="25"/>
      <c r="BS71" s="26"/>
      <c r="BT71" s="62">
        <f t="shared" si="0"/>
        <v>20.5500061745264</v>
      </c>
      <c r="BU71" s="63"/>
      <c r="BV71" s="63"/>
      <c r="BW71" s="63"/>
      <c r="BX71" s="63"/>
      <c r="BY71" s="63"/>
      <c r="BZ71" s="63"/>
      <c r="CA71" s="63"/>
      <c r="CB71" s="63"/>
      <c r="CC71" s="64"/>
      <c r="CD71" s="85">
        <v>24.40345</v>
      </c>
      <c r="CE71" s="86"/>
      <c r="CF71" s="86"/>
      <c r="CG71" s="86"/>
      <c r="CH71" s="86"/>
      <c r="CI71" s="86"/>
      <c r="CJ71" s="86"/>
      <c r="CK71" s="86"/>
      <c r="CL71" s="86"/>
      <c r="CM71" s="87"/>
      <c r="CN71" s="82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s="4" customFormat="1" ht="30" customHeight="1">
      <c r="A72" s="35"/>
      <c r="B72" s="36"/>
      <c r="C72" s="36"/>
      <c r="D72" s="36"/>
      <c r="E72" s="36"/>
      <c r="F72" s="36"/>
      <c r="G72" s="36"/>
      <c r="H72" s="36"/>
      <c r="I72" s="37"/>
      <c r="J72" s="38"/>
      <c r="K72" s="65" t="s">
        <v>150</v>
      </c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40"/>
      <c r="BI72" s="24" t="s">
        <v>65</v>
      </c>
      <c r="BJ72" s="25"/>
      <c r="BK72" s="25"/>
      <c r="BL72" s="25"/>
      <c r="BM72" s="25"/>
      <c r="BN72" s="25"/>
      <c r="BO72" s="25"/>
      <c r="BP72" s="25"/>
      <c r="BQ72" s="25"/>
      <c r="BR72" s="25"/>
      <c r="BS72" s="26"/>
      <c r="BT72" s="62">
        <f>0.0208670524261994*1000</f>
        <v>20.8670524261994</v>
      </c>
      <c r="BU72" s="63"/>
      <c r="BV72" s="63"/>
      <c r="BW72" s="63"/>
      <c r="BX72" s="63"/>
      <c r="BY72" s="63"/>
      <c r="BZ72" s="63"/>
      <c r="CA72" s="63"/>
      <c r="CB72" s="63"/>
      <c r="CC72" s="64"/>
      <c r="CD72" s="85">
        <v>15.4345</v>
      </c>
      <c r="CE72" s="86"/>
      <c r="CF72" s="86"/>
      <c r="CG72" s="86"/>
      <c r="CH72" s="86"/>
      <c r="CI72" s="86"/>
      <c r="CJ72" s="86"/>
      <c r="CK72" s="86"/>
      <c r="CL72" s="86"/>
      <c r="CM72" s="87"/>
      <c r="CN72" s="82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s="4" customFormat="1" ht="30" customHeight="1">
      <c r="A73" s="35"/>
      <c r="B73" s="36"/>
      <c r="C73" s="36"/>
      <c r="D73" s="36"/>
      <c r="E73" s="36"/>
      <c r="F73" s="36"/>
      <c r="G73" s="36"/>
      <c r="H73" s="36"/>
      <c r="I73" s="37"/>
      <c r="J73" s="38"/>
      <c r="K73" s="65" t="s">
        <v>151</v>
      </c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40"/>
      <c r="BI73" s="24" t="s">
        <v>65</v>
      </c>
      <c r="BJ73" s="25"/>
      <c r="BK73" s="25"/>
      <c r="BL73" s="25"/>
      <c r="BM73" s="25"/>
      <c r="BN73" s="25"/>
      <c r="BO73" s="25"/>
      <c r="BP73" s="25"/>
      <c r="BQ73" s="25"/>
      <c r="BR73" s="25"/>
      <c r="BS73" s="26"/>
      <c r="BT73" s="62">
        <f>0.0208670524261994*1000</f>
        <v>20.8670524261994</v>
      </c>
      <c r="BU73" s="63"/>
      <c r="BV73" s="63"/>
      <c r="BW73" s="63"/>
      <c r="BX73" s="63"/>
      <c r="BY73" s="63"/>
      <c r="BZ73" s="63"/>
      <c r="CA73" s="63"/>
      <c r="CB73" s="63"/>
      <c r="CC73" s="64"/>
      <c r="CD73" s="85">
        <v>19.27465</v>
      </c>
      <c r="CE73" s="86"/>
      <c r="CF73" s="86"/>
      <c r="CG73" s="86"/>
      <c r="CH73" s="86"/>
      <c r="CI73" s="86"/>
      <c r="CJ73" s="86"/>
      <c r="CK73" s="86"/>
      <c r="CL73" s="86"/>
      <c r="CM73" s="87"/>
      <c r="CN73" s="82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s="4" customFormat="1" ht="30" customHeight="1">
      <c r="A74" s="35"/>
      <c r="B74" s="36"/>
      <c r="C74" s="36"/>
      <c r="D74" s="36"/>
      <c r="E74" s="36"/>
      <c r="F74" s="36"/>
      <c r="G74" s="36"/>
      <c r="H74" s="36"/>
      <c r="I74" s="37"/>
      <c r="J74" s="38"/>
      <c r="K74" s="65" t="s">
        <v>152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40"/>
      <c r="BI74" s="24" t="s">
        <v>65</v>
      </c>
      <c r="BJ74" s="25"/>
      <c r="BK74" s="25"/>
      <c r="BL74" s="25"/>
      <c r="BM74" s="25"/>
      <c r="BN74" s="25"/>
      <c r="BO74" s="25"/>
      <c r="BP74" s="25"/>
      <c r="BQ74" s="25"/>
      <c r="BR74" s="25"/>
      <c r="BS74" s="26"/>
      <c r="BT74" s="62">
        <f>0.0208670524261994*1000</f>
        <v>20.8670524261994</v>
      </c>
      <c r="BU74" s="63"/>
      <c r="BV74" s="63"/>
      <c r="BW74" s="63"/>
      <c r="BX74" s="63"/>
      <c r="BY74" s="63"/>
      <c r="BZ74" s="63"/>
      <c r="CA74" s="63"/>
      <c r="CB74" s="63"/>
      <c r="CC74" s="64"/>
      <c r="CD74" s="85">
        <v>19.49601</v>
      </c>
      <c r="CE74" s="86"/>
      <c r="CF74" s="86"/>
      <c r="CG74" s="86"/>
      <c r="CH74" s="86"/>
      <c r="CI74" s="86"/>
      <c r="CJ74" s="86"/>
      <c r="CK74" s="86"/>
      <c r="CL74" s="86"/>
      <c r="CM74" s="87"/>
      <c r="CN74" s="82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s="4" customFormat="1" ht="30" customHeight="1">
      <c r="A75" s="35"/>
      <c r="B75" s="36"/>
      <c r="C75" s="36"/>
      <c r="D75" s="36"/>
      <c r="E75" s="36"/>
      <c r="F75" s="36"/>
      <c r="G75" s="36"/>
      <c r="H75" s="36"/>
      <c r="I75" s="37"/>
      <c r="J75" s="38"/>
      <c r="K75" s="65" t="s">
        <v>153</v>
      </c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40"/>
      <c r="BI75" s="24" t="s">
        <v>65</v>
      </c>
      <c r="BJ75" s="25"/>
      <c r="BK75" s="25"/>
      <c r="BL75" s="25"/>
      <c r="BM75" s="25"/>
      <c r="BN75" s="25"/>
      <c r="BO75" s="25"/>
      <c r="BP75" s="25"/>
      <c r="BQ75" s="25"/>
      <c r="BR75" s="25"/>
      <c r="BS75" s="26"/>
      <c r="BT75" s="62">
        <f>0.0208670524261994*1000</f>
        <v>20.8670524261994</v>
      </c>
      <c r="BU75" s="63"/>
      <c r="BV75" s="63"/>
      <c r="BW75" s="63"/>
      <c r="BX75" s="63"/>
      <c r="BY75" s="63"/>
      <c r="BZ75" s="63"/>
      <c r="CA75" s="63"/>
      <c r="CB75" s="63"/>
      <c r="CC75" s="64"/>
      <c r="CD75" s="85">
        <v>19.25503</v>
      </c>
      <c r="CE75" s="86"/>
      <c r="CF75" s="86"/>
      <c r="CG75" s="86"/>
      <c r="CH75" s="86"/>
      <c r="CI75" s="86"/>
      <c r="CJ75" s="86"/>
      <c r="CK75" s="86"/>
      <c r="CL75" s="86"/>
      <c r="CM75" s="87"/>
      <c r="CN75" s="82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s="4" customFormat="1" ht="30" customHeight="1">
      <c r="A76" s="35"/>
      <c r="B76" s="36"/>
      <c r="C76" s="36"/>
      <c r="D76" s="36"/>
      <c r="E76" s="36"/>
      <c r="F76" s="36"/>
      <c r="G76" s="36"/>
      <c r="H76" s="36"/>
      <c r="I76" s="37"/>
      <c r="J76" s="38"/>
      <c r="K76" s="65" t="s">
        <v>154</v>
      </c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40"/>
      <c r="BI76" s="24" t="s">
        <v>65</v>
      </c>
      <c r="BJ76" s="25"/>
      <c r="BK76" s="25"/>
      <c r="BL76" s="25"/>
      <c r="BM76" s="25"/>
      <c r="BN76" s="25"/>
      <c r="BO76" s="25"/>
      <c r="BP76" s="25"/>
      <c r="BQ76" s="25"/>
      <c r="BR76" s="25"/>
      <c r="BS76" s="26"/>
      <c r="BT76" s="62">
        <f>0.0208671327588645*1000</f>
        <v>20.8671327588645</v>
      </c>
      <c r="BU76" s="63"/>
      <c r="BV76" s="63"/>
      <c r="BW76" s="63"/>
      <c r="BX76" s="63"/>
      <c r="BY76" s="63"/>
      <c r="BZ76" s="63"/>
      <c r="CA76" s="63"/>
      <c r="CB76" s="63"/>
      <c r="CC76" s="64"/>
      <c r="CD76" s="85">
        <v>18.88897</v>
      </c>
      <c r="CE76" s="86"/>
      <c r="CF76" s="86"/>
      <c r="CG76" s="86"/>
      <c r="CH76" s="86"/>
      <c r="CI76" s="86"/>
      <c r="CJ76" s="86"/>
      <c r="CK76" s="86"/>
      <c r="CL76" s="86"/>
      <c r="CM76" s="87"/>
      <c r="CN76" s="82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  <row r="77" spans="1:108" s="4" customFormat="1" ht="30" customHeight="1">
      <c r="A77" s="35"/>
      <c r="B77" s="36"/>
      <c r="C77" s="36"/>
      <c r="D77" s="36"/>
      <c r="E77" s="36"/>
      <c r="F77" s="36"/>
      <c r="G77" s="36"/>
      <c r="H77" s="36"/>
      <c r="I77" s="37"/>
      <c r="J77" s="38"/>
      <c r="K77" s="65" t="s">
        <v>155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40"/>
      <c r="BI77" s="24" t="s">
        <v>65</v>
      </c>
      <c r="BJ77" s="25"/>
      <c r="BK77" s="25"/>
      <c r="BL77" s="25"/>
      <c r="BM77" s="25"/>
      <c r="BN77" s="25"/>
      <c r="BO77" s="25"/>
      <c r="BP77" s="25"/>
      <c r="BQ77" s="25"/>
      <c r="BR77" s="25"/>
      <c r="BS77" s="26"/>
      <c r="BT77" s="62">
        <f>0.0208671327588645*1000</f>
        <v>20.8671327588645</v>
      </c>
      <c r="BU77" s="63"/>
      <c r="BV77" s="63"/>
      <c r="BW77" s="63"/>
      <c r="BX77" s="63"/>
      <c r="BY77" s="63"/>
      <c r="BZ77" s="63"/>
      <c r="CA77" s="63"/>
      <c r="CB77" s="63"/>
      <c r="CC77" s="64"/>
      <c r="CD77" s="85">
        <v>19.5215</v>
      </c>
      <c r="CE77" s="86"/>
      <c r="CF77" s="86"/>
      <c r="CG77" s="86"/>
      <c r="CH77" s="86"/>
      <c r="CI77" s="86"/>
      <c r="CJ77" s="86"/>
      <c r="CK77" s="86"/>
      <c r="CL77" s="86"/>
      <c r="CM77" s="87"/>
      <c r="CN77" s="88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90"/>
    </row>
    <row r="78" spans="1:108" s="4" customFormat="1" ht="60" customHeight="1">
      <c r="A78" s="91" t="s">
        <v>47</v>
      </c>
      <c r="B78" s="92"/>
      <c r="C78" s="92"/>
      <c r="D78" s="92"/>
      <c r="E78" s="92"/>
      <c r="F78" s="92"/>
      <c r="G78" s="92"/>
      <c r="H78" s="92"/>
      <c r="I78" s="93"/>
      <c r="J78" s="38"/>
      <c r="K78" s="27" t="s">
        <v>115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40"/>
      <c r="BI78" s="23"/>
      <c r="BJ78" s="21"/>
      <c r="BK78" s="21"/>
      <c r="BL78" s="21"/>
      <c r="BM78" s="21"/>
      <c r="BN78" s="21"/>
      <c r="BO78" s="21"/>
      <c r="BP78" s="21"/>
      <c r="BQ78" s="21"/>
      <c r="BR78" s="21"/>
      <c r="BS78" s="22"/>
      <c r="BT78" s="94"/>
      <c r="BU78" s="95"/>
      <c r="BV78" s="95"/>
      <c r="BW78" s="95"/>
      <c r="BX78" s="95"/>
      <c r="BY78" s="95"/>
      <c r="BZ78" s="95"/>
      <c r="CA78" s="95"/>
      <c r="CB78" s="95"/>
      <c r="CC78" s="96"/>
      <c r="CD78" s="94"/>
      <c r="CE78" s="95"/>
      <c r="CF78" s="95"/>
      <c r="CG78" s="95"/>
      <c r="CH78" s="95"/>
      <c r="CI78" s="95"/>
      <c r="CJ78" s="95"/>
      <c r="CK78" s="95"/>
      <c r="CL78" s="95"/>
      <c r="CM78" s="96"/>
      <c r="CN78" s="59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</row>
    <row r="79" spans="1:108" s="4" customFormat="1" ht="30" customHeight="1">
      <c r="A79" s="35"/>
      <c r="B79" s="36"/>
      <c r="C79" s="36"/>
      <c r="D79" s="36"/>
      <c r="E79" s="36"/>
      <c r="F79" s="36"/>
      <c r="G79" s="36"/>
      <c r="H79" s="36"/>
      <c r="I79" s="37"/>
      <c r="J79" s="38"/>
      <c r="K79" s="65" t="s">
        <v>144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40"/>
      <c r="BI79" s="23" t="s">
        <v>5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2"/>
      <c r="BT79" s="62">
        <v>49.7</v>
      </c>
      <c r="BU79" s="63"/>
      <c r="BV79" s="63"/>
      <c r="BW79" s="63"/>
      <c r="BX79" s="63"/>
      <c r="BY79" s="63"/>
      <c r="BZ79" s="63"/>
      <c r="CA79" s="63"/>
      <c r="CB79" s="63"/>
      <c r="CC79" s="64"/>
      <c r="CD79" s="62">
        <v>72.01832</v>
      </c>
      <c r="CE79" s="63"/>
      <c r="CF79" s="63"/>
      <c r="CG79" s="63"/>
      <c r="CH79" s="63"/>
      <c r="CI79" s="63"/>
      <c r="CJ79" s="63"/>
      <c r="CK79" s="63"/>
      <c r="CL79" s="63"/>
      <c r="CM79" s="64"/>
      <c r="CN79" s="59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1"/>
    </row>
    <row r="80" spans="1:108" s="4" customFormat="1" ht="30" customHeight="1">
      <c r="A80" s="35"/>
      <c r="B80" s="36"/>
      <c r="C80" s="36"/>
      <c r="D80" s="36"/>
      <c r="E80" s="36"/>
      <c r="F80" s="36"/>
      <c r="G80" s="36"/>
      <c r="H80" s="36"/>
      <c r="I80" s="37"/>
      <c r="J80" s="38"/>
      <c r="K80" s="65" t="s">
        <v>145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40"/>
      <c r="BI80" s="23" t="s">
        <v>5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2"/>
      <c r="BT80" s="62">
        <v>49.7</v>
      </c>
      <c r="BU80" s="63"/>
      <c r="BV80" s="63"/>
      <c r="BW80" s="63"/>
      <c r="BX80" s="63"/>
      <c r="BY80" s="63"/>
      <c r="BZ80" s="63"/>
      <c r="CA80" s="63"/>
      <c r="CB80" s="63"/>
      <c r="CC80" s="64"/>
      <c r="CD80" s="62">
        <v>70.47594</v>
      </c>
      <c r="CE80" s="63"/>
      <c r="CF80" s="63"/>
      <c r="CG80" s="63"/>
      <c r="CH80" s="63"/>
      <c r="CI80" s="63"/>
      <c r="CJ80" s="63"/>
      <c r="CK80" s="63"/>
      <c r="CL80" s="63"/>
      <c r="CM80" s="64"/>
      <c r="CN80" s="59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</row>
    <row r="81" spans="1:108" s="4" customFormat="1" ht="30" customHeight="1">
      <c r="A81" s="35"/>
      <c r="B81" s="36"/>
      <c r="C81" s="36"/>
      <c r="D81" s="36"/>
      <c r="E81" s="36"/>
      <c r="F81" s="36"/>
      <c r="G81" s="36"/>
      <c r="H81" s="36"/>
      <c r="I81" s="37"/>
      <c r="J81" s="38"/>
      <c r="K81" s="65" t="s">
        <v>146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40"/>
      <c r="BI81" s="23" t="s">
        <v>5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2"/>
      <c r="BT81" s="62">
        <v>49.7</v>
      </c>
      <c r="BU81" s="63"/>
      <c r="BV81" s="63"/>
      <c r="BW81" s="63"/>
      <c r="BX81" s="63"/>
      <c r="BY81" s="63"/>
      <c r="BZ81" s="63"/>
      <c r="CA81" s="63"/>
      <c r="CB81" s="63"/>
      <c r="CC81" s="64"/>
      <c r="CD81" s="62">
        <v>84.72612</v>
      </c>
      <c r="CE81" s="63"/>
      <c r="CF81" s="63"/>
      <c r="CG81" s="63"/>
      <c r="CH81" s="63"/>
      <c r="CI81" s="63"/>
      <c r="CJ81" s="63"/>
      <c r="CK81" s="63"/>
      <c r="CL81" s="63"/>
      <c r="CM81" s="64"/>
      <c r="CN81" s="59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</row>
    <row r="82" spans="1:108" s="4" customFormat="1" ht="30" customHeight="1">
      <c r="A82" s="35"/>
      <c r="B82" s="36"/>
      <c r="C82" s="36"/>
      <c r="D82" s="36"/>
      <c r="E82" s="36"/>
      <c r="F82" s="36"/>
      <c r="G82" s="36"/>
      <c r="H82" s="36"/>
      <c r="I82" s="37"/>
      <c r="J82" s="38"/>
      <c r="K82" s="65" t="s">
        <v>147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40"/>
      <c r="BI82" s="23" t="s">
        <v>5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2"/>
      <c r="BT82" s="62">
        <v>49.7</v>
      </c>
      <c r="BU82" s="63"/>
      <c r="BV82" s="63"/>
      <c r="BW82" s="63"/>
      <c r="BX82" s="63"/>
      <c r="BY82" s="63"/>
      <c r="BZ82" s="63"/>
      <c r="CA82" s="63"/>
      <c r="CB82" s="63"/>
      <c r="CC82" s="64"/>
      <c r="CD82" s="62">
        <v>85.29672</v>
      </c>
      <c r="CE82" s="63"/>
      <c r="CF82" s="63"/>
      <c r="CG82" s="63"/>
      <c r="CH82" s="63"/>
      <c r="CI82" s="63"/>
      <c r="CJ82" s="63"/>
      <c r="CK82" s="63"/>
      <c r="CL82" s="63"/>
      <c r="CM82" s="64"/>
      <c r="CN82" s="59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</row>
    <row r="83" spans="1:108" s="4" customFormat="1" ht="30" customHeight="1">
      <c r="A83" s="35"/>
      <c r="B83" s="36"/>
      <c r="C83" s="36"/>
      <c r="D83" s="36"/>
      <c r="E83" s="36"/>
      <c r="F83" s="36"/>
      <c r="G83" s="36"/>
      <c r="H83" s="36"/>
      <c r="I83" s="37"/>
      <c r="J83" s="38"/>
      <c r="K83" s="65" t="s">
        <v>148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40"/>
      <c r="BI83" s="23" t="s">
        <v>5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2"/>
      <c r="BT83" s="62">
        <v>49.7</v>
      </c>
      <c r="BU83" s="63"/>
      <c r="BV83" s="63"/>
      <c r="BW83" s="63"/>
      <c r="BX83" s="63"/>
      <c r="BY83" s="63"/>
      <c r="BZ83" s="63"/>
      <c r="CA83" s="63"/>
      <c r="CB83" s="63"/>
      <c r="CC83" s="64"/>
      <c r="CD83" s="62">
        <v>82.5805</v>
      </c>
      <c r="CE83" s="63"/>
      <c r="CF83" s="63"/>
      <c r="CG83" s="63"/>
      <c r="CH83" s="63"/>
      <c r="CI83" s="63"/>
      <c r="CJ83" s="63"/>
      <c r="CK83" s="63"/>
      <c r="CL83" s="63"/>
      <c r="CM83" s="64"/>
      <c r="CN83" s="59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</row>
    <row r="84" spans="1:108" s="4" customFormat="1" ht="30" customHeight="1">
      <c r="A84" s="35"/>
      <c r="B84" s="36"/>
      <c r="C84" s="36"/>
      <c r="D84" s="36"/>
      <c r="E84" s="36"/>
      <c r="F84" s="36"/>
      <c r="G84" s="36"/>
      <c r="H84" s="36"/>
      <c r="I84" s="37"/>
      <c r="J84" s="38"/>
      <c r="K84" s="65" t="s">
        <v>149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40"/>
      <c r="BI84" s="23" t="s">
        <v>5</v>
      </c>
      <c r="BJ84" s="21"/>
      <c r="BK84" s="21"/>
      <c r="BL84" s="21"/>
      <c r="BM84" s="21"/>
      <c r="BN84" s="21"/>
      <c r="BO84" s="21"/>
      <c r="BP84" s="21"/>
      <c r="BQ84" s="21"/>
      <c r="BR84" s="21"/>
      <c r="BS84" s="22"/>
      <c r="BT84" s="62">
        <v>49.7</v>
      </c>
      <c r="BU84" s="63"/>
      <c r="BV84" s="63"/>
      <c r="BW84" s="63"/>
      <c r="BX84" s="63"/>
      <c r="BY84" s="63"/>
      <c r="BZ84" s="63"/>
      <c r="CA84" s="63"/>
      <c r="CB84" s="63"/>
      <c r="CC84" s="64"/>
      <c r="CD84" s="62">
        <v>86.95676</v>
      </c>
      <c r="CE84" s="63"/>
      <c r="CF84" s="63"/>
      <c r="CG84" s="63"/>
      <c r="CH84" s="63"/>
      <c r="CI84" s="63"/>
      <c r="CJ84" s="63"/>
      <c r="CK84" s="63"/>
      <c r="CL84" s="63"/>
      <c r="CM84" s="64"/>
      <c r="CN84" s="59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</row>
    <row r="85" spans="1:108" s="4" customFormat="1" ht="30" customHeight="1">
      <c r="A85" s="35"/>
      <c r="B85" s="36"/>
      <c r="C85" s="36"/>
      <c r="D85" s="36"/>
      <c r="E85" s="36"/>
      <c r="F85" s="36"/>
      <c r="G85" s="36"/>
      <c r="H85" s="36"/>
      <c r="I85" s="37"/>
      <c r="J85" s="38"/>
      <c r="K85" s="65" t="s">
        <v>150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40"/>
      <c r="BI85" s="23" t="s">
        <v>5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2"/>
      <c r="BT85" s="62">
        <v>47.83</v>
      </c>
      <c r="BU85" s="63"/>
      <c r="BV85" s="63"/>
      <c r="BW85" s="63"/>
      <c r="BX85" s="63"/>
      <c r="BY85" s="63"/>
      <c r="BZ85" s="63"/>
      <c r="CA85" s="63"/>
      <c r="CB85" s="63"/>
      <c r="CC85" s="64"/>
      <c r="CD85" s="62">
        <v>49.24791</v>
      </c>
      <c r="CE85" s="63"/>
      <c r="CF85" s="63"/>
      <c r="CG85" s="63"/>
      <c r="CH85" s="63"/>
      <c r="CI85" s="63"/>
      <c r="CJ85" s="63"/>
      <c r="CK85" s="63"/>
      <c r="CL85" s="63"/>
      <c r="CM85" s="64"/>
      <c r="CN85" s="59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1"/>
    </row>
    <row r="86" spans="1:108" s="4" customFormat="1" ht="30" customHeight="1">
      <c r="A86" s="35"/>
      <c r="B86" s="36"/>
      <c r="C86" s="36"/>
      <c r="D86" s="36"/>
      <c r="E86" s="36"/>
      <c r="F86" s="36"/>
      <c r="G86" s="36"/>
      <c r="H86" s="36"/>
      <c r="I86" s="37"/>
      <c r="J86" s="38"/>
      <c r="K86" s="65" t="s">
        <v>151</v>
      </c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40"/>
      <c r="BI86" s="23" t="s">
        <v>5</v>
      </c>
      <c r="BJ86" s="21"/>
      <c r="BK86" s="21"/>
      <c r="BL86" s="21"/>
      <c r="BM86" s="21"/>
      <c r="BN86" s="21"/>
      <c r="BO86" s="21"/>
      <c r="BP86" s="21"/>
      <c r="BQ86" s="21"/>
      <c r="BR86" s="21"/>
      <c r="BS86" s="22"/>
      <c r="BT86" s="62">
        <v>47.83</v>
      </c>
      <c r="BU86" s="63"/>
      <c r="BV86" s="63"/>
      <c r="BW86" s="63"/>
      <c r="BX86" s="63"/>
      <c r="BY86" s="63"/>
      <c r="BZ86" s="63"/>
      <c r="CA86" s="63"/>
      <c r="CB86" s="63"/>
      <c r="CC86" s="64"/>
      <c r="CD86" s="62">
        <v>61.20569</v>
      </c>
      <c r="CE86" s="63"/>
      <c r="CF86" s="63"/>
      <c r="CG86" s="63"/>
      <c r="CH86" s="63"/>
      <c r="CI86" s="63"/>
      <c r="CJ86" s="63"/>
      <c r="CK86" s="63"/>
      <c r="CL86" s="63"/>
      <c r="CM86" s="64"/>
      <c r="CN86" s="59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</row>
    <row r="87" spans="1:108" s="4" customFormat="1" ht="30" customHeight="1">
      <c r="A87" s="35"/>
      <c r="B87" s="36"/>
      <c r="C87" s="36"/>
      <c r="D87" s="36"/>
      <c r="E87" s="36"/>
      <c r="F87" s="36"/>
      <c r="G87" s="36"/>
      <c r="H87" s="36"/>
      <c r="I87" s="37"/>
      <c r="J87" s="38"/>
      <c r="K87" s="65" t="s">
        <v>152</v>
      </c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40"/>
      <c r="BI87" s="23" t="s">
        <v>5</v>
      </c>
      <c r="BJ87" s="21"/>
      <c r="BK87" s="21"/>
      <c r="BL87" s="21"/>
      <c r="BM87" s="21"/>
      <c r="BN87" s="21"/>
      <c r="BO87" s="21"/>
      <c r="BP87" s="21"/>
      <c r="BQ87" s="21"/>
      <c r="BR87" s="21"/>
      <c r="BS87" s="22"/>
      <c r="BT87" s="62">
        <v>47.83</v>
      </c>
      <c r="BU87" s="63"/>
      <c r="BV87" s="63"/>
      <c r="BW87" s="63"/>
      <c r="BX87" s="63"/>
      <c r="BY87" s="63"/>
      <c r="BZ87" s="63"/>
      <c r="CA87" s="63"/>
      <c r="CB87" s="63"/>
      <c r="CC87" s="64"/>
      <c r="CD87" s="62">
        <v>64.08995</v>
      </c>
      <c r="CE87" s="63"/>
      <c r="CF87" s="63"/>
      <c r="CG87" s="63"/>
      <c r="CH87" s="63"/>
      <c r="CI87" s="63"/>
      <c r="CJ87" s="63"/>
      <c r="CK87" s="63"/>
      <c r="CL87" s="63"/>
      <c r="CM87" s="64"/>
      <c r="CN87" s="59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1"/>
    </row>
    <row r="88" spans="1:108" s="4" customFormat="1" ht="30" customHeight="1">
      <c r="A88" s="35"/>
      <c r="B88" s="36"/>
      <c r="C88" s="36"/>
      <c r="D88" s="36"/>
      <c r="E88" s="36"/>
      <c r="F88" s="36"/>
      <c r="G88" s="36"/>
      <c r="H88" s="36"/>
      <c r="I88" s="37"/>
      <c r="J88" s="38"/>
      <c r="K88" s="65" t="s">
        <v>153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40"/>
      <c r="BI88" s="23" t="s">
        <v>5</v>
      </c>
      <c r="BJ88" s="21"/>
      <c r="BK88" s="21"/>
      <c r="BL88" s="21"/>
      <c r="BM88" s="21"/>
      <c r="BN88" s="21"/>
      <c r="BO88" s="21"/>
      <c r="BP88" s="21"/>
      <c r="BQ88" s="21"/>
      <c r="BR88" s="21"/>
      <c r="BS88" s="22"/>
      <c r="BT88" s="62">
        <v>47.83</v>
      </c>
      <c r="BU88" s="63"/>
      <c r="BV88" s="63"/>
      <c r="BW88" s="63"/>
      <c r="BX88" s="63"/>
      <c r="BY88" s="63"/>
      <c r="BZ88" s="63"/>
      <c r="CA88" s="63"/>
      <c r="CB88" s="63"/>
      <c r="CC88" s="64"/>
      <c r="CD88" s="62">
        <v>62.15625</v>
      </c>
      <c r="CE88" s="63"/>
      <c r="CF88" s="63"/>
      <c r="CG88" s="63"/>
      <c r="CH88" s="63"/>
      <c r="CI88" s="63"/>
      <c r="CJ88" s="63"/>
      <c r="CK88" s="63"/>
      <c r="CL88" s="63"/>
      <c r="CM88" s="64"/>
      <c r="CN88" s="59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</row>
    <row r="89" spans="1:108" s="4" customFormat="1" ht="30" customHeight="1">
      <c r="A89" s="35"/>
      <c r="B89" s="36"/>
      <c r="C89" s="36"/>
      <c r="D89" s="36"/>
      <c r="E89" s="36"/>
      <c r="F89" s="36"/>
      <c r="G89" s="36"/>
      <c r="H89" s="36"/>
      <c r="I89" s="37"/>
      <c r="J89" s="38"/>
      <c r="K89" s="65" t="s">
        <v>154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40"/>
      <c r="BI89" s="23" t="s">
        <v>5</v>
      </c>
      <c r="BJ89" s="21"/>
      <c r="BK89" s="21"/>
      <c r="BL89" s="21"/>
      <c r="BM89" s="21"/>
      <c r="BN89" s="21"/>
      <c r="BO89" s="21"/>
      <c r="BP89" s="21"/>
      <c r="BQ89" s="21"/>
      <c r="BR89" s="21"/>
      <c r="BS89" s="22"/>
      <c r="BT89" s="62">
        <v>47.83</v>
      </c>
      <c r="BU89" s="63"/>
      <c r="BV89" s="63"/>
      <c r="BW89" s="63"/>
      <c r="BX89" s="63"/>
      <c r="BY89" s="63"/>
      <c r="BZ89" s="63"/>
      <c r="CA89" s="63"/>
      <c r="CB89" s="63"/>
      <c r="CC89" s="64"/>
      <c r="CD89" s="62">
        <v>60.98919</v>
      </c>
      <c r="CE89" s="63"/>
      <c r="CF89" s="63"/>
      <c r="CG89" s="63"/>
      <c r="CH89" s="63"/>
      <c r="CI89" s="63"/>
      <c r="CJ89" s="63"/>
      <c r="CK89" s="63"/>
      <c r="CL89" s="63"/>
      <c r="CM89" s="64"/>
      <c r="CN89" s="59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</row>
    <row r="90" spans="1:108" s="4" customFormat="1" ht="30" customHeight="1">
      <c r="A90" s="35"/>
      <c r="B90" s="36"/>
      <c r="C90" s="36"/>
      <c r="D90" s="36"/>
      <c r="E90" s="36"/>
      <c r="F90" s="36"/>
      <c r="G90" s="36"/>
      <c r="H90" s="36"/>
      <c r="I90" s="37"/>
      <c r="J90" s="38"/>
      <c r="K90" s="65" t="s">
        <v>155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40"/>
      <c r="BI90" s="23" t="s">
        <v>5</v>
      </c>
      <c r="BJ90" s="21"/>
      <c r="BK90" s="21"/>
      <c r="BL90" s="21"/>
      <c r="BM90" s="21"/>
      <c r="BN90" s="21"/>
      <c r="BO90" s="21"/>
      <c r="BP90" s="21"/>
      <c r="BQ90" s="21"/>
      <c r="BR90" s="21"/>
      <c r="BS90" s="22"/>
      <c r="BT90" s="62">
        <v>47.83</v>
      </c>
      <c r="BU90" s="63"/>
      <c r="BV90" s="63"/>
      <c r="BW90" s="63"/>
      <c r="BX90" s="63"/>
      <c r="BY90" s="63"/>
      <c r="BZ90" s="63"/>
      <c r="CA90" s="63"/>
      <c r="CB90" s="63"/>
      <c r="CC90" s="64"/>
      <c r="CD90" s="62">
        <v>62.25578</v>
      </c>
      <c r="CE90" s="63"/>
      <c r="CF90" s="63"/>
      <c r="CG90" s="63"/>
      <c r="CH90" s="63"/>
      <c r="CI90" s="63"/>
      <c r="CJ90" s="63"/>
      <c r="CK90" s="63"/>
      <c r="CL90" s="63"/>
      <c r="CM90" s="64"/>
      <c r="CN90" s="59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4" customFormat="1" ht="57" customHeight="1">
      <c r="A91" s="35" t="s">
        <v>26</v>
      </c>
      <c r="B91" s="36"/>
      <c r="C91" s="36"/>
      <c r="D91" s="36"/>
      <c r="E91" s="36"/>
      <c r="F91" s="36"/>
      <c r="G91" s="36"/>
      <c r="H91" s="36"/>
      <c r="I91" s="37"/>
      <c r="J91" s="38"/>
      <c r="K91" s="39" t="s">
        <v>67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40"/>
      <c r="BI91" s="24" t="s">
        <v>38</v>
      </c>
      <c r="BJ91" s="25"/>
      <c r="BK91" s="25"/>
      <c r="BL91" s="25"/>
      <c r="BM91" s="25"/>
      <c r="BN91" s="25"/>
      <c r="BO91" s="25"/>
      <c r="BP91" s="25"/>
      <c r="BQ91" s="25"/>
      <c r="BR91" s="25"/>
      <c r="BS91" s="26"/>
      <c r="BT91" s="24" t="s">
        <v>38</v>
      </c>
      <c r="BU91" s="25"/>
      <c r="BV91" s="25"/>
      <c r="BW91" s="25"/>
      <c r="BX91" s="25"/>
      <c r="BY91" s="25"/>
      <c r="BZ91" s="25"/>
      <c r="CA91" s="25"/>
      <c r="CB91" s="25"/>
      <c r="CC91" s="26"/>
      <c r="CD91" s="24" t="s">
        <v>38</v>
      </c>
      <c r="CE91" s="25"/>
      <c r="CF91" s="25"/>
      <c r="CG91" s="25"/>
      <c r="CH91" s="25"/>
      <c r="CI91" s="25"/>
      <c r="CJ91" s="25"/>
      <c r="CK91" s="25"/>
      <c r="CL91" s="25"/>
      <c r="CM91" s="26"/>
      <c r="CN91" s="41" t="s">
        <v>38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3"/>
    </row>
    <row r="92" spans="1:108" s="4" customFormat="1" ht="30" customHeight="1">
      <c r="A92" s="35" t="s">
        <v>6</v>
      </c>
      <c r="B92" s="36"/>
      <c r="C92" s="36"/>
      <c r="D92" s="36"/>
      <c r="E92" s="36"/>
      <c r="F92" s="36"/>
      <c r="G92" s="36"/>
      <c r="H92" s="36"/>
      <c r="I92" s="37"/>
      <c r="J92" s="38"/>
      <c r="K92" s="39" t="s">
        <v>68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40"/>
      <c r="BI92" s="24" t="s">
        <v>69</v>
      </c>
      <c r="BJ92" s="25"/>
      <c r="BK92" s="25"/>
      <c r="BL92" s="25"/>
      <c r="BM92" s="25"/>
      <c r="BN92" s="25"/>
      <c r="BO92" s="25"/>
      <c r="BP92" s="25"/>
      <c r="BQ92" s="25"/>
      <c r="BR92" s="25"/>
      <c r="BS92" s="26"/>
      <c r="BT92" s="94"/>
      <c r="BU92" s="95"/>
      <c r="BV92" s="95"/>
      <c r="BW92" s="95"/>
      <c r="BX92" s="95"/>
      <c r="BY92" s="95"/>
      <c r="BZ92" s="95"/>
      <c r="CA92" s="95"/>
      <c r="CB92" s="95"/>
      <c r="CC92" s="96"/>
      <c r="CD92" s="94"/>
      <c r="CE92" s="95"/>
      <c r="CF92" s="95"/>
      <c r="CG92" s="95"/>
      <c r="CH92" s="95"/>
      <c r="CI92" s="95"/>
      <c r="CJ92" s="95"/>
      <c r="CK92" s="95"/>
      <c r="CL92" s="95"/>
      <c r="CM92" s="96"/>
      <c r="CN92" s="59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1"/>
    </row>
    <row r="93" spans="1:108" s="4" customFormat="1" ht="32.25" customHeight="1">
      <c r="A93" s="35" t="s">
        <v>70</v>
      </c>
      <c r="B93" s="36"/>
      <c r="C93" s="36"/>
      <c r="D93" s="36"/>
      <c r="E93" s="36"/>
      <c r="F93" s="36"/>
      <c r="G93" s="36"/>
      <c r="H93" s="36"/>
      <c r="I93" s="37"/>
      <c r="J93" s="38"/>
      <c r="K93" s="39" t="s">
        <v>71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40"/>
      <c r="BI93" s="24" t="s">
        <v>72</v>
      </c>
      <c r="BJ93" s="25"/>
      <c r="BK93" s="25"/>
      <c r="BL93" s="25"/>
      <c r="BM93" s="25"/>
      <c r="BN93" s="25"/>
      <c r="BO93" s="25"/>
      <c r="BP93" s="25"/>
      <c r="BQ93" s="25"/>
      <c r="BR93" s="25"/>
      <c r="BS93" s="26"/>
      <c r="BT93" s="24">
        <f>SUM(BT94:CC95)</f>
        <v>13.949</v>
      </c>
      <c r="BU93" s="25"/>
      <c r="BV93" s="25"/>
      <c r="BW93" s="25"/>
      <c r="BX93" s="25"/>
      <c r="BY93" s="25"/>
      <c r="BZ93" s="25"/>
      <c r="CA93" s="25"/>
      <c r="CB93" s="25"/>
      <c r="CC93" s="26"/>
      <c r="CD93" s="24">
        <f>SUM(CD94:CM95)</f>
        <v>13.949</v>
      </c>
      <c r="CE93" s="25"/>
      <c r="CF93" s="25"/>
      <c r="CG93" s="25"/>
      <c r="CH93" s="25"/>
      <c r="CI93" s="25"/>
      <c r="CJ93" s="25"/>
      <c r="CK93" s="25"/>
      <c r="CL93" s="25"/>
      <c r="CM93" s="26"/>
      <c r="CN93" s="56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8"/>
    </row>
    <row r="94" spans="1:108" s="4" customFormat="1" ht="30" customHeight="1">
      <c r="A94" s="35" t="s">
        <v>140</v>
      </c>
      <c r="B94" s="36"/>
      <c r="C94" s="36"/>
      <c r="D94" s="36"/>
      <c r="E94" s="36"/>
      <c r="F94" s="36"/>
      <c r="G94" s="36"/>
      <c r="H94" s="36"/>
      <c r="I94" s="37"/>
      <c r="J94" s="38"/>
      <c r="K94" s="39" t="s">
        <v>142</v>
      </c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40"/>
      <c r="BI94" s="24" t="s">
        <v>72</v>
      </c>
      <c r="BJ94" s="25"/>
      <c r="BK94" s="25"/>
      <c r="BL94" s="25"/>
      <c r="BM94" s="25"/>
      <c r="BN94" s="25"/>
      <c r="BO94" s="25"/>
      <c r="BP94" s="25"/>
      <c r="BQ94" s="25"/>
      <c r="BR94" s="25"/>
      <c r="BS94" s="26"/>
      <c r="BT94" s="24">
        <v>13.949</v>
      </c>
      <c r="BU94" s="25"/>
      <c r="BV94" s="25"/>
      <c r="BW94" s="25"/>
      <c r="BX94" s="25"/>
      <c r="BY94" s="25"/>
      <c r="BZ94" s="25"/>
      <c r="CA94" s="25"/>
      <c r="CB94" s="25"/>
      <c r="CC94" s="26"/>
      <c r="CD94" s="24">
        <f>BT94</f>
        <v>13.949</v>
      </c>
      <c r="CE94" s="25"/>
      <c r="CF94" s="25"/>
      <c r="CG94" s="25"/>
      <c r="CH94" s="25"/>
      <c r="CI94" s="25"/>
      <c r="CJ94" s="25"/>
      <c r="CK94" s="25"/>
      <c r="CL94" s="25"/>
      <c r="CM94" s="26"/>
      <c r="CN94" s="59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1"/>
    </row>
    <row r="95" spans="1:108" s="4" customFormat="1" ht="30" customHeight="1">
      <c r="A95" s="35" t="s">
        <v>141</v>
      </c>
      <c r="B95" s="36"/>
      <c r="C95" s="36"/>
      <c r="D95" s="36"/>
      <c r="E95" s="36"/>
      <c r="F95" s="36"/>
      <c r="G95" s="36"/>
      <c r="H95" s="36"/>
      <c r="I95" s="37"/>
      <c r="J95" s="38"/>
      <c r="K95" s="39" t="s">
        <v>143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40"/>
      <c r="BI95" s="24" t="s">
        <v>72</v>
      </c>
      <c r="BJ95" s="25"/>
      <c r="BK95" s="25"/>
      <c r="BL95" s="25"/>
      <c r="BM95" s="25"/>
      <c r="BN95" s="25"/>
      <c r="BO95" s="25"/>
      <c r="BP95" s="25"/>
      <c r="BQ95" s="25"/>
      <c r="BR95" s="25"/>
      <c r="BS95" s="26"/>
      <c r="BT95" s="94"/>
      <c r="BU95" s="95"/>
      <c r="BV95" s="95"/>
      <c r="BW95" s="95"/>
      <c r="BX95" s="95"/>
      <c r="BY95" s="95"/>
      <c r="BZ95" s="95"/>
      <c r="CA95" s="95"/>
      <c r="CB95" s="95"/>
      <c r="CC95" s="96"/>
      <c r="CD95" s="94"/>
      <c r="CE95" s="95"/>
      <c r="CF95" s="95"/>
      <c r="CG95" s="95"/>
      <c r="CH95" s="95"/>
      <c r="CI95" s="95"/>
      <c r="CJ95" s="95"/>
      <c r="CK95" s="95"/>
      <c r="CL95" s="95"/>
      <c r="CM95" s="96"/>
      <c r="CN95" s="59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1"/>
    </row>
    <row r="96" spans="1:108" s="4" customFormat="1" ht="30" customHeight="1">
      <c r="A96" s="35" t="s">
        <v>73</v>
      </c>
      <c r="B96" s="36"/>
      <c r="C96" s="36"/>
      <c r="D96" s="36"/>
      <c r="E96" s="36"/>
      <c r="F96" s="36"/>
      <c r="G96" s="36"/>
      <c r="H96" s="36"/>
      <c r="I96" s="37"/>
      <c r="J96" s="38"/>
      <c r="K96" s="39" t="s">
        <v>74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40"/>
      <c r="BI96" s="24" t="s">
        <v>75</v>
      </c>
      <c r="BJ96" s="25"/>
      <c r="BK96" s="25"/>
      <c r="BL96" s="25"/>
      <c r="BM96" s="25"/>
      <c r="BN96" s="25"/>
      <c r="BO96" s="25"/>
      <c r="BP96" s="25"/>
      <c r="BQ96" s="25"/>
      <c r="BR96" s="25"/>
      <c r="BS96" s="26"/>
      <c r="BT96" s="24">
        <f>SUM(BT97:CC98)</f>
        <v>91.88600000000001</v>
      </c>
      <c r="BU96" s="25"/>
      <c r="BV96" s="25"/>
      <c r="BW96" s="25"/>
      <c r="BX96" s="25"/>
      <c r="BY96" s="25"/>
      <c r="BZ96" s="25"/>
      <c r="CA96" s="25"/>
      <c r="CB96" s="25"/>
      <c r="CC96" s="26"/>
      <c r="CD96" s="24">
        <f>SUM(CD97:CM98)</f>
        <v>91.886</v>
      </c>
      <c r="CE96" s="25"/>
      <c r="CF96" s="25"/>
      <c r="CG96" s="25"/>
      <c r="CH96" s="25"/>
      <c r="CI96" s="25"/>
      <c r="CJ96" s="25"/>
      <c r="CK96" s="25"/>
      <c r="CL96" s="25"/>
      <c r="CM96" s="26"/>
      <c r="CN96" s="59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1"/>
    </row>
    <row r="97" spans="1:108" s="4" customFormat="1" ht="44.25" customHeight="1">
      <c r="A97" s="35" t="s">
        <v>123</v>
      </c>
      <c r="B97" s="36"/>
      <c r="C97" s="36"/>
      <c r="D97" s="36"/>
      <c r="E97" s="36"/>
      <c r="F97" s="36"/>
      <c r="G97" s="36"/>
      <c r="H97" s="36"/>
      <c r="I97" s="37"/>
      <c r="J97" s="38"/>
      <c r="K97" s="39" t="s">
        <v>125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40"/>
      <c r="BI97" s="24" t="s">
        <v>75</v>
      </c>
      <c r="BJ97" s="25"/>
      <c r="BK97" s="25"/>
      <c r="BL97" s="25"/>
      <c r="BM97" s="25"/>
      <c r="BN97" s="25"/>
      <c r="BO97" s="25"/>
      <c r="BP97" s="25"/>
      <c r="BQ97" s="25"/>
      <c r="BR97" s="25"/>
      <c r="BS97" s="26"/>
      <c r="BT97" s="24">
        <v>86.513</v>
      </c>
      <c r="BU97" s="25"/>
      <c r="BV97" s="25"/>
      <c r="BW97" s="25"/>
      <c r="BX97" s="25"/>
      <c r="BY97" s="25"/>
      <c r="BZ97" s="25"/>
      <c r="CA97" s="25"/>
      <c r="CB97" s="25"/>
      <c r="CC97" s="26"/>
      <c r="CD97" s="24">
        <f>CD105*350/100</f>
        <v>86.51299999999999</v>
      </c>
      <c r="CE97" s="25"/>
      <c r="CF97" s="25"/>
      <c r="CG97" s="25"/>
      <c r="CH97" s="25"/>
      <c r="CI97" s="25"/>
      <c r="CJ97" s="25"/>
      <c r="CK97" s="25"/>
      <c r="CL97" s="25"/>
      <c r="CM97" s="26"/>
      <c r="CN97" s="59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1"/>
    </row>
    <row r="98" spans="1:108" s="4" customFormat="1" ht="45.75" customHeight="1">
      <c r="A98" s="35" t="s">
        <v>124</v>
      </c>
      <c r="B98" s="36"/>
      <c r="C98" s="36"/>
      <c r="D98" s="36"/>
      <c r="E98" s="36"/>
      <c r="F98" s="36"/>
      <c r="G98" s="36"/>
      <c r="H98" s="36"/>
      <c r="I98" s="37"/>
      <c r="J98" s="38"/>
      <c r="K98" s="39" t="s">
        <v>126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40"/>
      <c r="BI98" s="24" t="s">
        <v>75</v>
      </c>
      <c r="BJ98" s="25"/>
      <c r="BK98" s="25"/>
      <c r="BL98" s="25"/>
      <c r="BM98" s="25"/>
      <c r="BN98" s="25"/>
      <c r="BO98" s="25"/>
      <c r="BP98" s="25"/>
      <c r="BQ98" s="25"/>
      <c r="BR98" s="25"/>
      <c r="BS98" s="26"/>
      <c r="BT98" s="24">
        <v>5.373</v>
      </c>
      <c r="BU98" s="25"/>
      <c r="BV98" s="25"/>
      <c r="BW98" s="25"/>
      <c r="BX98" s="25"/>
      <c r="BY98" s="25"/>
      <c r="BZ98" s="25"/>
      <c r="CA98" s="25"/>
      <c r="CB98" s="25"/>
      <c r="CC98" s="26"/>
      <c r="CD98" s="24">
        <f>(CD107*150/100+CD108*270/100)</f>
        <v>5.372999999999999</v>
      </c>
      <c r="CE98" s="25"/>
      <c r="CF98" s="25"/>
      <c r="CG98" s="25"/>
      <c r="CH98" s="25"/>
      <c r="CI98" s="25"/>
      <c r="CJ98" s="25"/>
      <c r="CK98" s="25"/>
      <c r="CL98" s="25"/>
      <c r="CM98" s="26"/>
      <c r="CN98" s="59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1"/>
    </row>
    <row r="99" spans="1:108" s="4" customFormat="1" ht="42" customHeight="1">
      <c r="A99" s="35" t="s">
        <v>76</v>
      </c>
      <c r="B99" s="36"/>
      <c r="C99" s="36"/>
      <c r="D99" s="36"/>
      <c r="E99" s="36"/>
      <c r="F99" s="36"/>
      <c r="G99" s="36"/>
      <c r="H99" s="36"/>
      <c r="I99" s="37"/>
      <c r="J99" s="38"/>
      <c r="K99" s="39" t="s">
        <v>77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40"/>
      <c r="BI99" s="24" t="s">
        <v>75</v>
      </c>
      <c r="BJ99" s="25"/>
      <c r="BK99" s="25"/>
      <c r="BL99" s="25"/>
      <c r="BM99" s="25"/>
      <c r="BN99" s="25"/>
      <c r="BO99" s="25"/>
      <c r="BP99" s="25"/>
      <c r="BQ99" s="25"/>
      <c r="BR99" s="25"/>
      <c r="BS99" s="26"/>
      <c r="BT99" s="24">
        <f>SUM(BT100:CC101)</f>
        <v>314.6</v>
      </c>
      <c r="BU99" s="25"/>
      <c r="BV99" s="25"/>
      <c r="BW99" s="25"/>
      <c r="BX99" s="25"/>
      <c r="BY99" s="25"/>
      <c r="BZ99" s="25"/>
      <c r="CA99" s="25"/>
      <c r="CB99" s="25"/>
      <c r="CC99" s="26"/>
      <c r="CD99" s="24">
        <f>SUM(CD100:CM101)</f>
        <v>314.6</v>
      </c>
      <c r="CE99" s="25"/>
      <c r="CF99" s="25"/>
      <c r="CG99" s="25"/>
      <c r="CH99" s="25"/>
      <c r="CI99" s="25"/>
      <c r="CJ99" s="25"/>
      <c r="CK99" s="25"/>
      <c r="CL99" s="25"/>
      <c r="CM99" s="26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8"/>
    </row>
    <row r="100" spans="1:108" s="4" customFormat="1" ht="30" customHeight="1">
      <c r="A100" s="35" t="s">
        <v>127</v>
      </c>
      <c r="B100" s="36"/>
      <c r="C100" s="36"/>
      <c r="D100" s="36"/>
      <c r="E100" s="36"/>
      <c r="F100" s="36"/>
      <c r="G100" s="36"/>
      <c r="H100" s="36"/>
      <c r="I100" s="37"/>
      <c r="J100" s="38"/>
      <c r="K100" s="39" t="s">
        <v>129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40"/>
      <c r="BI100" s="24" t="s">
        <v>75</v>
      </c>
      <c r="BJ100" s="25"/>
      <c r="BK100" s="25"/>
      <c r="BL100" s="25"/>
      <c r="BM100" s="25"/>
      <c r="BN100" s="25"/>
      <c r="BO100" s="25"/>
      <c r="BP100" s="25"/>
      <c r="BQ100" s="25"/>
      <c r="BR100" s="25"/>
      <c r="BS100" s="26"/>
      <c r="BT100" s="24">
        <v>314.6</v>
      </c>
      <c r="BU100" s="25"/>
      <c r="BV100" s="25"/>
      <c r="BW100" s="25"/>
      <c r="BX100" s="25"/>
      <c r="BY100" s="25"/>
      <c r="BZ100" s="25"/>
      <c r="CA100" s="25"/>
      <c r="CB100" s="25"/>
      <c r="CC100" s="26"/>
      <c r="CD100" s="24">
        <v>314.6</v>
      </c>
      <c r="CE100" s="25"/>
      <c r="CF100" s="25"/>
      <c r="CG100" s="25"/>
      <c r="CH100" s="25"/>
      <c r="CI100" s="25"/>
      <c r="CJ100" s="25"/>
      <c r="CK100" s="25"/>
      <c r="CL100" s="25"/>
      <c r="CM100" s="26"/>
      <c r="CN100" s="59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1"/>
    </row>
    <row r="101" spans="1:108" s="4" customFormat="1" ht="30" customHeight="1">
      <c r="A101" s="35" t="s">
        <v>128</v>
      </c>
      <c r="B101" s="36"/>
      <c r="C101" s="36"/>
      <c r="D101" s="36"/>
      <c r="E101" s="36"/>
      <c r="F101" s="36"/>
      <c r="G101" s="36"/>
      <c r="H101" s="36"/>
      <c r="I101" s="37"/>
      <c r="J101" s="38"/>
      <c r="K101" s="39" t="s">
        <v>130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40"/>
      <c r="BI101" s="24" t="s">
        <v>75</v>
      </c>
      <c r="BJ101" s="25"/>
      <c r="BK101" s="25"/>
      <c r="BL101" s="25"/>
      <c r="BM101" s="25"/>
      <c r="BN101" s="25"/>
      <c r="BO101" s="25"/>
      <c r="BP101" s="25"/>
      <c r="BQ101" s="25"/>
      <c r="BR101" s="25"/>
      <c r="BS101" s="26"/>
      <c r="BT101" s="24">
        <v>0</v>
      </c>
      <c r="BU101" s="25"/>
      <c r="BV101" s="25"/>
      <c r="BW101" s="25"/>
      <c r="BX101" s="25"/>
      <c r="BY101" s="25"/>
      <c r="BZ101" s="25"/>
      <c r="CA101" s="25"/>
      <c r="CB101" s="25"/>
      <c r="CC101" s="26"/>
      <c r="CD101" s="24">
        <v>0</v>
      </c>
      <c r="CE101" s="25"/>
      <c r="CF101" s="25"/>
      <c r="CG101" s="25"/>
      <c r="CH101" s="25"/>
      <c r="CI101" s="25"/>
      <c r="CJ101" s="25"/>
      <c r="CK101" s="25"/>
      <c r="CL101" s="25"/>
      <c r="CM101" s="26"/>
      <c r="CN101" s="59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1"/>
    </row>
    <row r="102" spans="1:108" s="4" customFormat="1" ht="15" customHeight="1">
      <c r="A102" s="35" t="s">
        <v>78</v>
      </c>
      <c r="B102" s="36"/>
      <c r="C102" s="36"/>
      <c r="D102" s="36"/>
      <c r="E102" s="36"/>
      <c r="F102" s="36"/>
      <c r="G102" s="36"/>
      <c r="H102" s="36"/>
      <c r="I102" s="37"/>
      <c r="J102" s="38"/>
      <c r="K102" s="39" t="s">
        <v>79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40"/>
      <c r="BI102" s="24" t="s">
        <v>80</v>
      </c>
      <c r="BJ102" s="25"/>
      <c r="BK102" s="25"/>
      <c r="BL102" s="25"/>
      <c r="BM102" s="25"/>
      <c r="BN102" s="25"/>
      <c r="BO102" s="25"/>
      <c r="BP102" s="25"/>
      <c r="BQ102" s="25"/>
      <c r="BR102" s="25"/>
      <c r="BS102" s="26"/>
      <c r="BT102" s="24">
        <f>BT103+BT106</f>
        <v>26.708</v>
      </c>
      <c r="BU102" s="25"/>
      <c r="BV102" s="25"/>
      <c r="BW102" s="25"/>
      <c r="BX102" s="25"/>
      <c r="BY102" s="25"/>
      <c r="BZ102" s="25"/>
      <c r="CA102" s="25"/>
      <c r="CB102" s="25"/>
      <c r="CC102" s="26"/>
      <c r="CD102" s="24">
        <f>CD103+CD106</f>
        <v>26.708</v>
      </c>
      <c r="CE102" s="25"/>
      <c r="CF102" s="25"/>
      <c r="CG102" s="25"/>
      <c r="CH102" s="25"/>
      <c r="CI102" s="25"/>
      <c r="CJ102" s="25"/>
      <c r="CK102" s="25"/>
      <c r="CL102" s="25"/>
      <c r="CM102" s="26"/>
      <c r="CN102" s="59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1"/>
    </row>
    <row r="103" spans="1:108" s="4" customFormat="1" ht="30" customHeight="1">
      <c r="A103" s="35" t="s">
        <v>131</v>
      </c>
      <c r="B103" s="36"/>
      <c r="C103" s="36"/>
      <c r="D103" s="36"/>
      <c r="E103" s="36"/>
      <c r="F103" s="36"/>
      <c r="G103" s="36"/>
      <c r="H103" s="36"/>
      <c r="I103" s="37"/>
      <c r="J103" s="38"/>
      <c r="K103" s="39" t="s">
        <v>133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40"/>
      <c r="BI103" s="24" t="s">
        <v>80</v>
      </c>
      <c r="BJ103" s="25"/>
      <c r="BK103" s="25"/>
      <c r="BL103" s="25"/>
      <c r="BM103" s="25"/>
      <c r="BN103" s="25"/>
      <c r="BO103" s="25"/>
      <c r="BP103" s="25"/>
      <c r="BQ103" s="25"/>
      <c r="BR103" s="25"/>
      <c r="BS103" s="26"/>
      <c r="BT103" s="24">
        <f>SUM(BT104:CC105)</f>
        <v>24.718</v>
      </c>
      <c r="BU103" s="25"/>
      <c r="BV103" s="25"/>
      <c r="BW103" s="25"/>
      <c r="BX103" s="25"/>
      <c r="BY103" s="25"/>
      <c r="BZ103" s="25"/>
      <c r="CA103" s="25"/>
      <c r="CB103" s="25"/>
      <c r="CC103" s="26"/>
      <c r="CD103" s="24">
        <f>SUM(CD104:CM105)</f>
        <v>24.718</v>
      </c>
      <c r="CE103" s="25"/>
      <c r="CF103" s="25"/>
      <c r="CG103" s="25"/>
      <c r="CH103" s="25"/>
      <c r="CI103" s="25"/>
      <c r="CJ103" s="25"/>
      <c r="CK103" s="25"/>
      <c r="CL103" s="25"/>
      <c r="CM103" s="26"/>
      <c r="CN103" s="59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1"/>
    </row>
    <row r="104" spans="1:108" s="4" customFormat="1" ht="30" customHeight="1">
      <c r="A104" s="35"/>
      <c r="B104" s="36"/>
      <c r="C104" s="36"/>
      <c r="D104" s="36"/>
      <c r="E104" s="36"/>
      <c r="F104" s="36"/>
      <c r="G104" s="36"/>
      <c r="H104" s="36"/>
      <c r="I104" s="37"/>
      <c r="J104" s="38"/>
      <c r="K104" s="65" t="s">
        <v>135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40"/>
      <c r="BI104" s="24" t="s">
        <v>80</v>
      </c>
      <c r="BJ104" s="25"/>
      <c r="BK104" s="25"/>
      <c r="BL104" s="25"/>
      <c r="BM104" s="25"/>
      <c r="BN104" s="25"/>
      <c r="BO104" s="25"/>
      <c r="BP104" s="25"/>
      <c r="BQ104" s="25"/>
      <c r="BR104" s="25"/>
      <c r="BS104" s="26"/>
      <c r="BT104" s="24">
        <v>0</v>
      </c>
      <c r="BU104" s="25"/>
      <c r="BV104" s="25"/>
      <c r="BW104" s="25"/>
      <c r="BX104" s="25"/>
      <c r="BY104" s="25"/>
      <c r="BZ104" s="25"/>
      <c r="CA104" s="25"/>
      <c r="CB104" s="25"/>
      <c r="CC104" s="26"/>
      <c r="CD104" s="24">
        <v>0</v>
      </c>
      <c r="CE104" s="25"/>
      <c r="CF104" s="25"/>
      <c r="CG104" s="25"/>
      <c r="CH104" s="25"/>
      <c r="CI104" s="25"/>
      <c r="CJ104" s="25"/>
      <c r="CK104" s="25"/>
      <c r="CL104" s="25"/>
      <c r="CM104" s="26"/>
      <c r="CN104" s="59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1"/>
    </row>
    <row r="105" spans="1:108" s="4" customFormat="1" ht="30" customHeight="1">
      <c r="A105" s="35"/>
      <c r="B105" s="36"/>
      <c r="C105" s="36"/>
      <c r="D105" s="36"/>
      <c r="E105" s="36"/>
      <c r="F105" s="36"/>
      <c r="G105" s="36"/>
      <c r="H105" s="36"/>
      <c r="I105" s="37"/>
      <c r="J105" s="38"/>
      <c r="K105" s="65" t="s">
        <v>136</v>
      </c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40"/>
      <c r="BI105" s="24" t="s">
        <v>80</v>
      </c>
      <c r="BJ105" s="25"/>
      <c r="BK105" s="25"/>
      <c r="BL105" s="25"/>
      <c r="BM105" s="25"/>
      <c r="BN105" s="25"/>
      <c r="BO105" s="25"/>
      <c r="BP105" s="25"/>
      <c r="BQ105" s="25"/>
      <c r="BR105" s="25"/>
      <c r="BS105" s="26"/>
      <c r="BT105" s="24">
        <v>24.718</v>
      </c>
      <c r="BU105" s="25"/>
      <c r="BV105" s="25"/>
      <c r="BW105" s="25"/>
      <c r="BX105" s="25"/>
      <c r="BY105" s="25"/>
      <c r="BZ105" s="25"/>
      <c r="CA105" s="25"/>
      <c r="CB105" s="25"/>
      <c r="CC105" s="26"/>
      <c r="CD105" s="24">
        <v>24.718</v>
      </c>
      <c r="CE105" s="25"/>
      <c r="CF105" s="25"/>
      <c r="CG105" s="25"/>
      <c r="CH105" s="25"/>
      <c r="CI105" s="25"/>
      <c r="CJ105" s="25"/>
      <c r="CK105" s="25"/>
      <c r="CL105" s="25"/>
      <c r="CM105" s="26"/>
      <c r="CN105" s="59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1"/>
    </row>
    <row r="106" spans="1:108" s="4" customFormat="1" ht="30" customHeight="1">
      <c r="A106" s="35" t="s">
        <v>132</v>
      </c>
      <c r="B106" s="36"/>
      <c r="C106" s="36"/>
      <c r="D106" s="36"/>
      <c r="E106" s="36"/>
      <c r="F106" s="36"/>
      <c r="G106" s="36"/>
      <c r="H106" s="36"/>
      <c r="I106" s="37"/>
      <c r="J106" s="38"/>
      <c r="K106" s="39" t="s">
        <v>134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40"/>
      <c r="BI106" s="24" t="s">
        <v>80</v>
      </c>
      <c r="BJ106" s="25"/>
      <c r="BK106" s="25"/>
      <c r="BL106" s="25"/>
      <c r="BM106" s="25"/>
      <c r="BN106" s="25"/>
      <c r="BO106" s="25"/>
      <c r="BP106" s="25"/>
      <c r="BQ106" s="25"/>
      <c r="BR106" s="25"/>
      <c r="BS106" s="26"/>
      <c r="BT106" s="24">
        <f>SUM(BT107:CC108)</f>
        <v>1.99</v>
      </c>
      <c r="BU106" s="25"/>
      <c r="BV106" s="25"/>
      <c r="BW106" s="25"/>
      <c r="BX106" s="25"/>
      <c r="BY106" s="25"/>
      <c r="BZ106" s="25"/>
      <c r="CA106" s="25"/>
      <c r="CB106" s="25"/>
      <c r="CC106" s="26"/>
      <c r="CD106" s="24">
        <f>SUM(CD107:CM108)</f>
        <v>1.99</v>
      </c>
      <c r="CE106" s="25"/>
      <c r="CF106" s="25"/>
      <c r="CG106" s="25"/>
      <c r="CH106" s="25"/>
      <c r="CI106" s="25"/>
      <c r="CJ106" s="25"/>
      <c r="CK106" s="25"/>
      <c r="CL106" s="25"/>
      <c r="CM106" s="26"/>
      <c r="CN106" s="59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</row>
    <row r="107" spans="1:108" s="4" customFormat="1" ht="30" customHeight="1">
      <c r="A107" s="35"/>
      <c r="B107" s="36"/>
      <c r="C107" s="36"/>
      <c r="D107" s="36"/>
      <c r="E107" s="36"/>
      <c r="F107" s="36"/>
      <c r="G107" s="36"/>
      <c r="H107" s="36"/>
      <c r="I107" s="37"/>
      <c r="J107" s="38"/>
      <c r="K107" s="65" t="s">
        <v>135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40"/>
      <c r="BI107" s="24" t="s">
        <v>80</v>
      </c>
      <c r="BJ107" s="25"/>
      <c r="BK107" s="25"/>
      <c r="BL107" s="25"/>
      <c r="BM107" s="25"/>
      <c r="BN107" s="25"/>
      <c r="BO107" s="25"/>
      <c r="BP107" s="25"/>
      <c r="BQ107" s="25"/>
      <c r="BR107" s="25"/>
      <c r="BS107" s="26"/>
      <c r="BT107" s="94"/>
      <c r="BU107" s="95"/>
      <c r="BV107" s="95"/>
      <c r="BW107" s="95"/>
      <c r="BX107" s="95"/>
      <c r="BY107" s="95"/>
      <c r="BZ107" s="95"/>
      <c r="CA107" s="95"/>
      <c r="CB107" s="95"/>
      <c r="CC107" s="96"/>
      <c r="CD107" s="94"/>
      <c r="CE107" s="95"/>
      <c r="CF107" s="95"/>
      <c r="CG107" s="95"/>
      <c r="CH107" s="95"/>
      <c r="CI107" s="95"/>
      <c r="CJ107" s="95"/>
      <c r="CK107" s="95"/>
      <c r="CL107" s="95"/>
      <c r="CM107" s="96"/>
      <c r="CN107" s="59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1"/>
    </row>
    <row r="108" spans="1:108" s="4" customFormat="1" ht="30" customHeight="1">
      <c r="A108" s="35"/>
      <c r="B108" s="36"/>
      <c r="C108" s="36"/>
      <c r="D108" s="36"/>
      <c r="E108" s="36"/>
      <c r="F108" s="36"/>
      <c r="G108" s="36"/>
      <c r="H108" s="36"/>
      <c r="I108" s="37"/>
      <c r="J108" s="38"/>
      <c r="K108" s="65" t="s">
        <v>136</v>
      </c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40"/>
      <c r="BI108" s="24" t="s">
        <v>80</v>
      </c>
      <c r="BJ108" s="25"/>
      <c r="BK108" s="25"/>
      <c r="BL108" s="25"/>
      <c r="BM108" s="25"/>
      <c r="BN108" s="25"/>
      <c r="BO108" s="25"/>
      <c r="BP108" s="25"/>
      <c r="BQ108" s="25"/>
      <c r="BR108" s="25"/>
      <c r="BS108" s="26"/>
      <c r="BT108" s="24">
        <v>1.99</v>
      </c>
      <c r="BU108" s="25"/>
      <c r="BV108" s="25"/>
      <c r="BW108" s="25"/>
      <c r="BX108" s="25"/>
      <c r="BY108" s="25"/>
      <c r="BZ108" s="25"/>
      <c r="CA108" s="25"/>
      <c r="CB108" s="25"/>
      <c r="CC108" s="26"/>
      <c r="CD108" s="24">
        <v>1.99</v>
      </c>
      <c r="CE108" s="25"/>
      <c r="CF108" s="25"/>
      <c r="CG108" s="25"/>
      <c r="CH108" s="25"/>
      <c r="CI108" s="25"/>
      <c r="CJ108" s="25"/>
      <c r="CK108" s="25"/>
      <c r="CL108" s="25"/>
      <c r="CM108" s="26"/>
      <c r="CN108" s="59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1"/>
    </row>
    <row r="109" spans="1:108" s="4" customFormat="1" ht="15" customHeight="1">
      <c r="A109" s="35" t="s">
        <v>81</v>
      </c>
      <c r="B109" s="36"/>
      <c r="C109" s="36"/>
      <c r="D109" s="36"/>
      <c r="E109" s="36"/>
      <c r="F109" s="36"/>
      <c r="G109" s="36"/>
      <c r="H109" s="36"/>
      <c r="I109" s="37"/>
      <c r="J109" s="38"/>
      <c r="K109" s="39" t="s">
        <v>82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40"/>
      <c r="BI109" s="24" t="s">
        <v>66</v>
      </c>
      <c r="BJ109" s="25"/>
      <c r="BK109" s="25"/>
      <c r="BL109" s="25"/>
      <c r="BM109" s="25"/>
      <c r="BN109" s="25"/>
      <c r="BO109" s="25"/>
      <c r="BP109" s="25"/>
      <c r="BQ109" s="25"/>
      <c r="BR109" s="25"/>
      <c r="BS109" s="26"/>
      <c r="BT109" s="85">
        <f>(BT108+BT105)/BT102*100%</f>
        <v>1</v>
      </c>
      <c r="BU109" s="86"/>
      <c r="BV109" s="86"/>
      <c r="BW109" s="86"/>
      <c r="BX109" s="86"/>
      <c r="BY109" s="86"/>
      <c r="BZ109" s="86"/>
      <c r="CA109" s="86"/>
      <c r="CB109" s="86"/>
      <c r="CC109" s="87"/>
      <c r="CD109" s="85">
        <f>(CD108+CD105)/CD102*100%</f>
        <v>1</v>
      </c>
      <c r="CE109" s="86"/>
      <c r="CF109" s="86"/>
      <c r="CG109" s="86"/>
      <c r="CH109" s="86"/>
      <c r="CI109" s="86"/>
      <c r="CJ109" s="86"/>
      <c r="CK109" s="86"/>
      <c r="CL109" s="86"/>
      <c r="CM109" s="87"/>
      <c r="CN109" s="59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</row>
    <row r="110" spans="1:108" s="4" customFormat="1" ht="30" customHeight="1">
      <c r="A110" s="35" t="s">
        <v>83</v>
      </c>
      <c r="B110" s="36"/>
      <c r="C110" s="36"/>
      <c r="D110" s="36"/>
      <c r="E110" s="36"/>
      <c r="F110" s="36"/>
      <c r="G110" s="36"/>
      <c r="H110" s="36"/>
      <c r="I110" s="37"/>
      <c r="J110" s="38"/>
      <c r="K110" s="39" t="s">
        <v>84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40"/>
      <c r="BI110" s="24" t="s">
        <v>5</v>
      </c>
      <c r="BJ110" s="25"/>
      <c r="BK110" s="25"/>
      <c r="BL110" s="25"/>
      <c r="BM110" s="25"/>
      <c r="BN110" s="25"/>
      <c r="BO110" s="25"/>
      <c r="BP110" s="25"/>
      <c r="BQ110" s="25"/>
      <c r="BR110" s="25"/>
      <c r="BS110" s="26"/>
      <c r="BT110" s="24">
        <v>0</v>
      </c>
      <c r="BU110" s="25"/>
      <c r="BV110" s="25"/>
      <c r="BW110" s="25"/>
      <c r="BX110" s="25"/>
      <c r="BY110" s="25"/>
      <c r="BZ110" s="25"/>
      <c r="CA110" s="25"/>
      <c r="CB110" s="25"/>
      <c r="CC110" s="26"/>
      <c r="CD110" s="97">
        <v>0</v>
      </c>
      <c r="CE110" s="98"/>
      <c r="CF110" s="98"/>
      <c r="CG110" s="98"/>
      <c r="CH110" s="98"/>
      <c r="CI110" s="98"/>
      <c r="CJ110" s="98"/>
      <c r="CK110" s="98"/>
      <c r="CL110" s="98"/>
      <c r="CM110" s="99"/>
      <c r="CN110" s="59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1"/>
    </row>
    <row r="111" spans="1:108" s="4" customFormat="1" ht="30" customHeight="1">
      <c r="A111" s="35" t="s">
        <v>85</v>
      </c>
      <c r="B111" s="36"/>
      <c r="C111" s="36"/>
      <c r="D111" s="36"/>
      <c r="E111" s="36"/>
      <c r="F111" s="36"/>
      <c r="G111" s="36"/>
      <c r="H111" s="36"/>
      <c r="I111" s="37"/>
      <c r="J111" s="38"/>
      <c r="K111" s="39" t="s">
        <v>86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40"/>
      <c r="BI111" s="24" t="s">
        <v>5</v>
      </c>
      <c r="BJ111" s="25"/>
      <c r="BK111" s="25"/>
      <c r="BL111" s="25"/>
      <c r="BM111" s="25"/>
      <c r="BN111" s="25"/>
      <c r="BO111" s="25"/>
      <c r="BP111" s="25"/>
      <c r="BQ111" s="25"/>
      <c r="BR111" s="25"/>
      <c r="BS111" s="26"/>
      <c r="BT111" s="24">
        <v>0</v>
      </c>
      <c r="BU111" s="25"/>
      <c r="BV111" s="25"/>
      <c r="BW111" s="25"/>
      <c r="BX111" s="25"/>
      <c r="BY111" s="25"/>
      <c r="BZ111" s="25"/>
      <c r="CA111" s="25"/>
      <c r="CB111" s="25"/>
      <c r="CC111" s="26"/>
      <c r="CD111" s="24">
        <v>0</v>
      </c>
      <c r="CE111" s="25"/>
      <c r="CF111" s="25"/>
      <c r="CG111" s="25"/>
      <c r="CH111" s="25"/>
      <c r="CI111" s="25"/>
      <c r="CJ111" s="25"/>
      <c r="CK111" s="25"/>
      <c r="CL111" s="25"/>
      <c r="CM111" s="26"/>
      <c r="CN111" s="59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1"/>
    </row>
    <row r="112" spans="1:108" s="4" customFormat="1" ht="45" customHeight="1">
      <c r="A112" s="35" t="s">
        <v>87</v>
      </c>
      <c r="B112" s="36"/>
      <c r="C112" s="36"/>
      <c r="D112" s="36"/>
      <c r="E112" s="36"/>
      <c r="F112" s="36"/>
      <c r="G112" s="36"/>
      <c r="H112" s="36"/>
      <c r="I112" s="37"/>
      <c r="J112" s="38"/>
      <c r="K112" s="39" t="s">
        <v>88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40"/>
      <c r="BI112" s="24"/>
      <c r="BJ112" s="25"/>
      <c r="BK112" s="25"/>
      <c r="BL112" s="25"/>
      <c r="BM112" s="25"/>
      <c r="BN112" s="25"/>
      <c r="BO112" s="25"/>
      <c r="BP112" s="25"/>
      <c r="BQ112" s="25"/>
      <c r="BR112" s="25"/>
      <c r="BS112" s="26"/>
      <c r="BT112" s="94"/>
      <c r="BU112" s="95"/>
      <c r="BV112" s="95"/>
      <c r="BW112" s="95"/>
      <c r="BX112" s="95"/>
      <c r="BY112" s="95"/>
      <c r="BZ112" s="95"/>
      <c r="CA112" s="95"/>
      <c r="CB112" s="95"/>
      <c r="CC112" s="96"/>
      <c r="CD112" s="24" t="s">
        <v>38</v>
      </c>
      <c r="CE112" s="25"/>
      <c r="CF112" s="25"/>
      <c r="CG112" s="25"/>
      <c r="CH112" s="25"/>
      <c r="CI112" s="25"/>
      <c r="CJ112" s="25"/>
      <c r="CK112" s="25"/>
      <c r="CL112" s="25"/>
      <c r="CM112" s="26"/>
      <c r="CN112" s="41" t="s">
        <v>38</v>
      </c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3"/>
    </row>
    <row r="113" spans="1:108" s="4" customFormat="1" ht="45" customHeight="1">
      <c r="A113" s="35"/>
      <c r="B113" s="36"/>
      <c r="C113" s="36"/>
      <c r="D113" s="36"/>
      <c r="E113" s="36"/>
      <c r="F113" s="36"/>
      <c r="G113" s="36"/>
      <c r="H113" s="36"/>
      <c r="I113" s="37"/>
      <c r="J113" s="38"/>
      <c r="K113" s="39" t="s">
        <v>137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40"/>
      <c r="BI113" s="24" t="s">
        <v>66</v>
      </c>
      <c r="BJ113" s="25"/>
      <c r="BK113" s="25"/>
      <c r="BL113" s="25"/>
      <c r="BM113" s="25"/>
      <c r="BN113" s="25"/>
      <c r="BO113" s="25"/>
      <c r="BP113" s="25"/>
      <c r="BQ113" s="25"/>
      <c r="BR113" s="25"/>
      <c r="BS113" s="26"/>
      <c r="BT113" s="24">
        <v>6.12</v>
      </c>
      <c r="BU113" s="25"/>
      <c r="BV113" s="25"/>
      <c r="BW113" s="25"/>
      <c r="BX113" s="25"/>
      <c r="BY113" s="25"/>
      <c r="BZ113" s="25"/>
      <c r="CA113" s="25"/>
      <c r="CB113" s="25"/>
      <c r="CC113" s="26"/>
      <c r="CD113" s="24" t="s">
        <v>38</v>
      </c>
      <c r="CE113" s="25"/>
      <c r="CF113" s="25"/>
      <c r="CG113" s="25"/>
      <c r="CH113" s="25"/>
      <c r="CI113" s="25"/>
      <c r="CJ113" s="25"/>
      <c r="CK113" s="25"/>
      <c r="CL113" s="25"/>
      <c r="CM113" s="26"/>
      <c r="CN113" s="41" t="s">
        <v>38</v>
      </c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3"/>
    </row>
    <row r="114" spans="1:108" s="4" customFormat="1" ht="45" customHeight="1">
      <c r="A114" s="35"/>
      <c r="B114" s="36"/>
      <c r="C114" s="36"/>
      <c r="D114" s="36"/>
      <c r="E114" s="36"/>
      <c r="F114" s="36"/>
      <c r="G114" s="36"/>
      <c r="H114" s="36"/>
      <c r="I114" s="37"/>
      <c r="J114" s="38"/>
      <c r="K114" s="39" t="s">
        <v>138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40"/>
      <c r="BI114" s="24" t="s">
        <v>66</v>
      </c>
      <c r="BJ114" s="25"/>
      <c r="BK114" s="25"/>
      <c r="BL114" s="25"/>
      <c r="BM114" s="25"/>
      <c r="BN114" s="25"/>
      <c r="BO114" s="25"/>
      <c r="BP114" s="25"/>
      <c r="BQ114" s="25"/>
      <c r="BR114" s="25"/>
      <c r="BS114" s="26"/>
      <c r="BT114" s="24">
        <v>7.27</v>
      </c>
      <c r="BU114" s="25"/>
      <c r="BV114" s="25"/>
      <c r="BW114" s="25"/>
      <c r="BX114" s="25"/>
      <c r="BY114" s="25"/>
      <c r="BZ114" s="25"/>
      <c r="CA114" s="25"/>
      <c r="CB114" s="25"/>
      <c r="CC114" s="26"/>
      <c r="CD114" s="24" t="s">
        <v>38</v>
      </c>
      <c r="CE114" s="25"/>
      <c r="CF114" s="25"/>
      <c r="CG114" s="25"/>
      <c r="CH114" s="25"/>
      <c r="CI114" s="25"/>
      <c r="CJ114" s="25"/>
      <c r="CK114" s="25"/>
      <c r="CL114" s="25"/>
      <c r="CM114" s="26"/>
      <c r="CN114" s="41" t="s">
        <v>38</v>
      </c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3"/>
    </row>
    <row r="115" spans="1:108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</row>
    <row r="116" spans="1:108" s="1" customFormat="1" ht="12.75">
      <c r="A116" s="11"/>
      <c r="B116" s="11"/>
      <c r="C116" s="11"/>
      <c r="D116" s="11"/>
      <c r="E116" s="11"/>
      <c r="F116" s="11"/>
      <c r="G116" s="11" t="s">
        <v>18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</row>
    <row r="117" spans="1:108" s="1" customFormat="1" ht="68.25" customHeight="1">
      <c r="A117" s="100" t="s">
        <v>89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</row>
    <row r="118" spans="1:108" s="1" customFormat="1" ht="25.5" customHeight="1">
      <c r="A118" s="100" t="s">
        <v>90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</row>
    <row r="119" spans="1:108" s="1" customFormat="1" ht="25.5" customHeight="1">
      <c r="A119" s="100" t="s">
        <v>116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</row>
    <row r="120" spans="1:108" s="1" customFormat="1" ht="25.5" customHeight="1">
      <c r="A120" s="100" t="s">
        <v>91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</row>
    <row r="121" spans="1:108" s="1" customFormat="1" ht="25.5" customHeight="1">
      <c r="A121" s="100" t="s">
        <v>92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</row>
    <row r="122" spans="1:108" ht="3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</row>
    <row r="123" spans="1:108" ht="1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</row>
    <row r="124" spans="1:108" ht="15" customHeight="1">
      <c r="A124" s="12" t="s">
        <v>174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02" t="s">
        <v>177</v>
      </c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</row>
    <row r="125" spans="1:108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03"/>
    </row>
    <row r="126" spans="1:108" ht="15" customHeight="1">
      <c r="A126" s="12" t="s">
        <v>167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02" t="s">
        <v>175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</row>
    <row r="127" spans="1:108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03"/>
    </row>
    <row r="128" spans="1:108" ht="15" customHeight="1">
      <c r="A128" s="12" t="s">
        <v>168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02" t="s">
        <v>180</v>
      </c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</row>
    <row r="129" spans="1:108" ht="1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03"/>
    </row>
  </sheetData>
  <sheetProtection/>
  <mergeCells count="600">
    <mergeCell ref="A56:I56"/>
    <mergeCell ref="K56:BG56"/>
    <mergeCell ref="BI56:BS56"/>
    <mergeCell ref="BT56:CC56"/>
    <mergeCell ref="CD56:CM56"/>
    <mergeCell ref="CN56:DD56"/>
    <mergeCell ref="BI57:BS57"/>
    <mergeCell ref="BT57:CC57"/>
    <mergeCell ref="CD57:CM57"/>
    <mergeCell ref="CN57:DD57"/>
    <mergeCell ref="A55:I55"/>
    <mergeCell ref="K55:BG55"/>
    <mergeCell ref="BI55:BS55"/>
    <mergeCell ref="BT55:CC55"/>
    <mergeCell ref="CD55:CM55"/>
    <mergeCell ref="CN55:DD55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90:I90"/>
    <mergeCell ref="K90:BG90"/>
    <mergeCell ref="BI90:BS90"/>
    <mergeCell ref="BT90:CC90"/>
    <mergeCell ref="CD90:CM90"/>
    <mergeCell ref="CN90:DD90"/>
    <mergeCell ref="A89:I89"/>
    <mergeCell ref="K89:BG89"/>
    <mergeCell ref="BI89:BS89"/>
    <mergeCell ref="BT89:CC89"/>
    <mergeCell ref="CD89:CM89"/>
    <mergeCell ref="CN89:DD89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69:I69"/>
    <mergeCell ref="K69:BG69"/>
    <mergeCell ref="BI69:BS69"/>
    <mergeCell ref="BT69:CC69"/>
    <mergeCell ref="CD69:CM69"/>
    <mergeCell ref="A79:I79"/>
    <mergeCell ref="K79:BG79"/>
    <mergeCell ref="BI79:BS79"/>
    <mergeCell ref="A73:I73"/>
    <mergeCell ref="K73:BG73"/>
    <mergeCell ref="K67:BG67"/>
    <mergeCell ref="BI67:BS67"/>
    <mergeCell ref="BT67:CC67"/>
    <mergeCell ref="CD67:CM67"/>
    <mergeCell ref="A68:I68"/>
    <mergeCell ref="K68:BG68"/>
    <mergeCell ref="BI68:BS68"/>
    <mergeCell ref="BT68:CC68"/>
    <mergeCell ref="CD68:CM68"/>
    <mergeCell ref="BT73:CC73"/>
    <mergeCell ref="CD73:CM73"/>
    <mergeCell ref="A66:I66"/>
    <mergeCell ref="K66:BG66"/>
    <mergeCell ref="BI66:BS66"/>
    <mergeCell ref="BT66:CC66"/>
    <mergeCell ref="CD66:CM66"/>
    <mergeCell ref="CD71:CM71"/>
    <mergeCell ref="A72:I72"/>
    <mergeCell ref="A67:I67"/>
    <mergeCell ref="K72:BG72"/>
    <mergeCell ref="BI72:BS72"/>
    <mergeCell ref="BT72:CC72"/>
    <mergeCell ref="CD72:CM72"/>
    <mergeCell ref="A75:I75"/>
    <mergeCell ref="K75:BG75"/>
    <mergeCell ref="BI75:BS75"/>
    <mergeCell ref="BT75:CC75"/>
    <mergeCell ref="CD75:CM75"/>
    <mergeCell ref="BI73:BS73"/>
    <mergeCell ref="A70:I70"/>
    <mergeCell ref="K70:BG70"/>
    <mergeCell ref="BI70:BS70"/>
    <mergeCell ref="BT70:CC70"/>
    <mergeCell ref="CD70:CM70"/>
    <mergeCell ref="A74:I74"/>
    <mergeCell ref="K74:BG74"/>
    <mergeCell ref="BI74:BS74"/>
    <mergeCell ref="BT74:CC74"/>
    <mergeCell ref="CD74:CM74"/>
    <mergeCell ref="CN33:DD33"/>
    <mergeCell ref="A71:I71"/>
    <mergeCell ref="K71:BG71"/>
    <mergeCell ref="BI71:BS71"/>
    <mergeCell ref="BT71:CC71"/>
    <mergeCell ref="A76:I76"/>
    <mergeCell ref="K76:BG76"/>
    <mergeCell ref="BI76:BS76"/>
    <mergeCell ref="BT76:CC76"/>
    <mergeCell ref="CD76:CM76"/>
    <mergeCell ref="A33:I33"/>
    <mergeCell ref="K33:BG33"/>
    <mergeCell ref="BI33:BS33"/>
    <mergeCell ref="BT33:CC33"/>
    <mergeCell ref="CD33:CM33"/>
    <mergeCell ref="A104:I104"/>
    <mergeCell ref="K104:BG104"/>
    <mergeCell ref="BI104:BS104"/>
    <mergeCell ref="BT104:CC104"/>
    <mergeCell ref="CD104:CM104"/>
    <mergeCell ref="CN104:DD104"/>
    <mergeCell ref="A107:I107"/>
    <mergeCell ref="K107:BG107"/>
    <mergeCell ref="BI107:BS107"/>
    <mergeCell ref="BT107:CC107"/>
    <mergeCell ref="CD107:CM107"/>
    <mergeCell ref="CN107:DD107"/>
    <mergeCell ref="A105:I105"/>
    <mergeCell ref="K105:BG105"/>
    <mergeCell ref="BI105:BS105"/>
    <mergeCell ref="CN106:DD106"/>
    <mergeCell ref="CD109:CM109"/>
    <mergeCell ref="CN109:DD109"/>
    <mergeCell ref="A108:I108"/>
    <mergeCell ref="K108:BG108"/>
    <mergeCell ref="BI108:BS108"/>
    <mergeCell ref="BT108:CC108"/>
    <mergeCell ref="CD108:CM108"/>
    <mergeCell ref="CN108:DD108"/>
    <mergeCell ref="BI109:BS109"/>
    <mergeCell ref="BT113:CC113"/>
    <mergeCell ref="CD113:CM113"/>
    <mergeCell ref="CN113:DD113"/>
    <mergeCell ref="BT105:CC105"/>
    <mergeCell ref="CD105:CM105"/>
    <mergeCell ref="CN105:DD105"/>
    <mergeCell ref="BT112:CC112"/>
    <mergeCell ref="CD112:CM112"/>
    <mergeCell ref="CN112:DD112"/>
    <mergeCell ref="CD106:CM106"/>
    <mergeCell ref="A112:I112"/>
    <mergeCell ref="K112:BG112"/>
    <mergeCell ref="BI112:BS112"/>
    <mergeCell ref="A113:I113"/>
    <mergeCell ref="K113:BG113"/>
    <mergeCell ref="BI113:BS113"/>
    <mergeCell ref="CD103:CM103"/>
    <mergeCell ref="BI101:BS101"/>
    <mergeCell ref="BT101:CC101"/>
    <mergeCell ref="CN103:DD103"/>
    <mergeCell ref="A114:I114"/>
    <mergeCell ref="K114:BG114"/>
    <mergeCell ref="BI114:BS114"/>
    <mergeCell ref="BT114:CC114"/>
    <mergeCell ref="CD114:CM114"/>
    <mergeCell ref="CN114:DD114"/>
    <mergeCell ref="CD78:CM78"/>
    <mergeCell ref="CN78:DD78"/>
    <mergeCell ref="A78:I78"/>
    <mergeCell ref="K78:BG78"/>
    <mergeCell ref="BI78:BS78"/>
    <mergeCell ref="K94:BG94"/>
    <mergeCell ref="BI94:BS94"/>
    <mergeCell ref="BT94:CC94"/>
    <mergeCell ref="CD94:CM94"/>
    <mergeCell ref="CN94:DD94"/>
    <mergeCell ref="A34:I34"/>
    <mergeCell ref="K34:BG34"/>
    <mergeCell ref="BI34:BS34"/>
    <mergeCell ref="BT34:CC34"/>
    <mergeCell ref="CD34:CM34"/>
    <mergeCell ref="CN34:DD34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BI61:BS61"/>
    <mergeCell ref="BT61:CC61"/>
    <mergeCell ref="BI52:BS52"/>
    <mergeCell ref="BT52:CC52"/>
    <mergeCell ref="A59:I59"/>
    <mergeCell ref="K59:BG59"/>
    <mergeCell ref="A60:I60"/>
    <mergeCell ref="K60:BG60"/>
    <mergeCell ref="A57:I57"/>
    <mergeCell ref="K57:BG57"/>
    <mergeCell ref="CD50:CM50"/>
    <mergeCell ref="CN50:DD50"/>
    <mergeCell ref="CD51:CM51"/>
    <mergeCell ref="CN51:DD51"/>
    <mergeCell ref="CD61:CM61"/>
    <mergeCell ref="CN61:DD61"/>
    <mergeCell ref="CD54:CM54"/>
    <mergeCell ref="CN54:DD54"/>
    <mergeCell ref="CD52:CM52"/>
    <mergeCell ref="CN52:DD52"/>
    <mergeCell ref="A51:I51"/>
    <mergeCell ref="K51:BG51"/>
    <mergeCell ref="BI51:BS51"/>
    <mergeCell ref="BT51:CC51"/>
    <mergeCell ref="A52:I52"/>
    <mergeCell ref="K52:BG52"/>
    <mergeCell ref="A42:I42"/>
    <mergeCell ref="K42:BG42"/>
    <mergeCell ref="A50:I50"/>
    <mergeCell ref="K50:BG50"/>
    <mergeCell ref="BI50:BS50"/>
    <mergeCell ref="BT50:CC50"/>
    <mergeCell ref="A43:I43"/>
    <mergeCell ref="K43:BG43"/>
    <mergeCell ref="BI43:BS43"/>
    <mergeCell ref="BT43:CC43"/>
    <mergeCell ref="A119:DD119"/>
    <mergeCell ref="A120:DD120"/>
    <mergeCell ref="A117:DD117"/>
    <mergeCell ref="A118:DD118"/>
    <mergeCell ref="A54:I54"/>
    <mergeCell ref="K54:BG54"/>
    <mergeCell ref="BI54:BS54"/>
    <mergeCell ref="BT54:CC54"/>
    <mergeCell ref="A61:I61"/>
    <mergeCell ref="K61:BG61"/>
    <mergeCell ref="A121:DD121"/>
    <mergeCell ref="K27:BG27"/>
    <mergeCell ref="A28:I28"/>
    <mergeCell ref="K28:BG28"/>
    <mergeCell ref="BI28:BS28"/>
    <mergeCell ref="BT28:CC28"/>
    <mergeCell ref="CD28:CM28"/>
    <mergeCell ref="CN28:DD28"/>
    <mergeCell ref="CD43:CM43"/>
    <mergeCell ref="CN43:DD43"/>
    <mergeCell ref="A110:I110"/>
    <mergeCell ref="K110:BG110"/>
    <mergeCell ref="A111:I111"/>
    <mergeCell ref="K111:BG111"/>
    <mergeCell ref="BI111:BS111"/>
    <mergeCell ref="BT111:CC111"/>
    <mergeCell ref="BI110:BS110"/>
    <mergeCell ref="BT110:CC110"/>
    <mergeCell ref="CD111:CM111"/>
    <mergeCell ref="CN111:DD111"/>
    <mergeCell ref="A106:I106"/>
    <mergeCell ref="K106:BG106"/>
    <mergeCell ref="BI106:BS106"/>
    <mergeCell ref="BT106:CC106"/>
    <mergeCell ref="CD110:CM110"/>
    <mergeCell ref="CN110:DD110"/>
    <mergeCell ref="A109:I109"/>
    <mergeCell ref="K109:BG109"/>
    <mergeCell ref="BT109:CC109"/>
    <mergeCell ref="A102:I102"/>
    <mergeCell ref="K102:BG102"/>
    <mergeCell ref="BI102:BS102"/>
    <mergeCell ref="BT102:CC102"/>
    <mergeCell ref="A103:I103"/>
    <mergeCell ref="K103:BG103"/>
    <mergeCell ref="BI103:BS103"/>
    <mergeCell ref="BT103:CC103"/>
    <mergeCell ref="CD98:CM98"/>
    <mergeCell ref="CN98:DD98"/>
    <mergeCell ref="CD99:CM99"/>
    <mergeCell ref="CN99:DD99"/>
    <mergeCell ref="CD102:CM102"/>
    <mergeCell ref="CN102:DD102"/>
    <mergeCell ref="CN100:DD100"/>
    <mergeCell ref="CD101:CM101"/>
    <mergeCell ref="CN101:DD101"/>
    <mergeCell ref="CD100:CM100"/>
    <mergeCell ref="A99:I99"/>
    <mergeCell ref="K99:BG99"/>
    <mergeCell ref="BI99:BS99"/>
    <mergeCell ref="BT99:CC99"/>
    <mergeCell ref="A101:I101"/>
    <mergeCell ref="K101:BG101"/>
    <mergeCell ref="A100:I100"/>
    <mergeCell ref="K100:BG100"/>
    <mergeCell ref="BI100:BS100"/>
    <mergeCell ref="BT100:CC100"/>
    <mergeCell ref="BT96:CC96"/>
    <mergeCell ref="BI95:BS95"/>
    <mergeCell ref="BT95:CC95"/>
    <mergeCell ref="A98:I98"/>
    <mergeCell ref="K98:BG98"/>
    <mergeCell ref="BI98:BS98"/>
    <mergeCell ref="BT98:CC98"/>
    <mergeCell ref="CN92:DD92"/>
    <mergeCell ref="CD93:CM93"/>
    <mergeCell ref="CN93:DD93"/>
    <mergeCell ref="CD96:CM96"/>
    <mergeCell ref="CN96:DD96"/>
    <mergeCell ref="A95:I95"/>
    <mergeCell ref="K95:BG95"/>
    <mergeCell ref="A96:I96"/>
    <mergeCell ref="K96:BG96"/>
    <mergeCell ref="BI96:BS96"/>
    <mergeCell ref="K92:BG92"/>
    <mergeCell ref="BI92:BS92"/>
    <mergeCell ref="BT92:CC92"/>
    <mergeCell ref="CD95:CM95"/>
    <mergeCell ref="CN95:DD95"/>
    <mergeCell ref="A93:I93"/>
    <mergeCell ref="K93:BG93"/>
    <mergeCell ref="BI93:BS93"/>
    <mergeCell ref="BT93:CC93"/>
    <mergeCell ref="CD92:CM92"/>
    <mergeCell ref="CD65:CM65"/>
    <mergeCell ref="CD79:CM79"/>
    <mergeCell ref="CN79:DD79"/>
    <mergeCell ref="A91:I91"/>
    <mergeCell ref="K91:BG91"/>
    <mergeCell ref="BI91:BS91"/>
    <mergeCell ref="BT91:CC91"/>
    <mergeCell ref="CD77:CM77"/>
    <mergeCell ref="CN64:DD77"/>
    <mergeCell ref="BI77:BS77"/>
    <mergeCell ref="CD91:CM91"/>
    <mergeCell ref="CN91:DD91"/>
    <mergeCell ref="A97:I97"/>
    <mergeCell ref="K97:BG97"/>
    <mergeCell ref="BI97:BS97"/>
    <mergeCell ref="BT97:CC97"/>
    <mergeCell ref="CD97:CM97"/>
    <mergeCell ref="CN97:DD97"/>
    <mergeCell ref="A94:I94"/>
    <mergeCell ref="A92:I92"/>
    <mergeCell ref="BT63:CC63"/>
    <mergeCell ref="A65:I65"/>
    <mergeCell ref="K65:BG65"/>
    <mergeCell ref="BI65:BS65"/>
    <mergeCell ref="BT65:CC65"/>
    <mergeCell ref="BT79:CC79"/>
    <mergeCell ref="BT77:CC77"/>
    <mergeCell ref="A77:I77"/>
    <mergeCell ref="K77:BG77"/>
    <mergeCell ref="BT78:CC78"/>
    <mergeCell ref="CD63:CM63"/>
    <mergeCell ref="CN63:DD63"/>
    <mergeCell ref="CD64:CM64"/>
    <mergeCell ref="A63:I63"/>
    <mergeCell ref="K63:BG63"/>
    <mergeCell ref="A64:I64"/>
    <mergeCell ref="K64:BG64"/>
    <mergeCell ref="BI64:BS64"/>
    <mergeCell ref="BT64:CC64"/>
    <mergeCell ref="BI63:BS63"/>
    <mergeCell ref="A62:I62"/>
    <mergeCell ref="K62:BG62"/>
    <mergeCell ref="BI62:BS62"/>
    <mergeCell ref="BT62:CC62"/>
    <mergeCell ref="CD62:CM62"/>
    <mergeCell ref="CN62:DD62"/>
    <mergeCell ref="BI60:BS60"/>
    <mergeCell ref="BT60:CC60"/>
    <mergeCell ref="BI59:BS59"/>
    <mergeCell ref="BT59:CC59"/>
    <mergeCell ref="CD53:CM53"/>
    <mergeCell ref="CN53:DD53"/>
    <mergeCell ref="CD58:CM58"/>
    <mergeCell ref="CN58:DD58"/>
    <mergeCell ref="CD60:CM60"/>
    <mergeCell ref="CN60:DD60"/>
    <mergeCell ref="A53:I53"/>
    <mergeCell ref="K53:BG53"/>
    <mergeCell ref="BI53:BS53"/>
    <mergeCell ref="BT53:CC53"/>
    <mergeCell ref="CD59:CM59"/>
    <mergeCell ref="CN59:DD59"/>
    <mergeCell ref="A58:I58"/>
    <mergeCell ref="K58:BG58"/>
    <mergeCell ref="BI58:BS58"/>
    <mergeCell ref="BT58:CC58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CD46:CM46"/>
    <mergeCell ref="CN46:DD46"/>
    <mergeCell ref="CD47:CM47"/>
    <mergeCell ref="CN47:DD47"/>
    <mergeCell ref="CD49:CM49"/>
    <mergeCell ref="CN49:DD49"/>
    <mergeCell ref="A46:I46"/>
    <mergeCell ref="K46:BG46"/>
    <mergeCell ref="BI46:BS46"/>
    <mergeCell ref="BT46:CC46"/>
    <mergeCell ref="CD48:CM48"/>
    <mergeCell ref="CN48:DD48"/>
    <mergeCell ref="A47:I47"/>
    <mergeCell ref="K47:BG47"/>
    <mergeCell ref="BI47:BS47"/>
    <mergeCell ref="BT47:CC47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4:CM44"/>
    <mergeCell ref="CN44:DD44"/>
    <mergeCell ref="BI42:BS42"/>
    <mergeCell ref="BT42:CC42"/>
    <mergeCell ref="CD29:CM29"/>
    <mergeCell ref="CN29:DD29"/>
    <mergeCell ref="CD37:CM37"/>
    <mergeCell ref="CN37:DD37"/>
    <mergeCell ref="CD42:CM42"/>
    <mergeCell ref="CN42:DD42"/>
    <mergeCell ref="A29:I29"/>
    <mergeCell ref="K29:BG29"/>
    <mergeCell ref="BI29:BS29"/>
    <mergeCell ref="BT29:CC29"/>
    <mergeCell ref="A37:I37"/>
    <mergeCell ref="K37:BG37"/>
    <mergeCell ref="BI37:BS37"/>
    <mergeCell ref="BT37:CC37"/>
    <mergeCell ref="A36:I36"/>
    <mergeCell ref="K36:BG3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6:CM16"/>
    <mergeCell ref="A15:I16"/>
    <mergeCell ref="A18:I18"/>
    <mergeCell ref="K18:BG18"/>
    <mergeCell ref="BI18:BS18"/>
    <mergeCell ref="BT18:CC18"/>
    <mergeCell ref="CD18:CM18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AR124:DD124"/>
    <mergeCell ref="AI126:DD126"/>
    <mergeCell ref="AL128:DD128"/>
    <mergeCell ref="A5:DD5"/>
    <mergeCell ref="A6:DD6"/>
    <mergeCell ref="A7:DD7"/>
    <mergeCell ref="A8:DD8"/>
    <mergeCell ref="J15:BH16"/>
    <mergeCell ref="BI15:BS16"/>
    <mergeCell ref="BT15:CM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2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i.ivanes</cp:lastModifiedBy>
  <cp:lastPrinted>2022-05-04T12:45:05Z</cp:lastPrinted>
  <dcterms:created xsi:type="dcterms:W3CDTF">2010-05-19T10:50:44Z</dcterms:created>
  <dcterms:modified xsi:type="dcterms:W3CDTF">2022-08-15T14:22:48Z</dcterms:modified>
  <cp:category/>
  <cp:version/>
  <cp:contentType/>
  <cp:contentStatus/>
</cp:coreProperties>
</file>